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data" ContentType="application/binary"/>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Data/itemProps1.xml" ContentType="application/vnd.ms-excel.customData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cityoftacoma-my.sharepoint.com/personal/cfarmer_cityoftacoma_org/Documents/Documents/Benefits/ARIBA/RFP-Life Disabilty/rfp final docs/"/>
    </mc:Choice>
  </mc:AlternateContent>
  <bookViews>
    <workbookView xWindow="0" yWindow="0" windowWidth="13665" windowHeight="4515" tabRatio="885" firstSheet="1" activeTab="2"/>
  </bookViews>
  <sheets>
    <sheet name="VERSION 9" sheetId="145" state="hidden" r:id="rId1"/>
    <sheet name="RFP Cover Page" sheetId="75" r:id="rId2"/>
    <sheet name="Client General Info. (Mercer)" sheetId="85" r:id="rId3"/>
    <sheet name="Carrier Bundling &amp; Value Prop." sheetId="90" r:id="rId4"/>
    <sheet name="Underwriting Requirements " sheetId="141" r:id="rId5"/>
    <sheet name="RFP General Quest. cont." sheetId="149" r:id="rId6"/>
    <sheet name="Basic and Opt Life Quest. Cont" sheetId="150" r:id="rId7"/>
    <sheet name="LTD STD Quest Cont" sheetId="151" r:id="rId8"/>
    <sheet name="Basic Life_AD&amp;D" sheetId="92" r:id="rId9"/>
    <sheet name="DepLife" sheetId="146" r:id="rId10"/>
    <sheet name="Vol Term Life" sheetId="94" r:id="rId11"/>
    <sheet name="Vol Life continue" sheetId="147" r:id="rId12"/>
    <sheet name="Table I - Straddle" sheetId="136" r:id="rId13"/>
    <sheet name="Vol Life EOI Profile" sheetId="139" r:id="rId14"/>
    <sheet name="VAD&amp;D" sheetId="95" r:id="rId15"/>
    <sheet name="VAD&amp;D cont" sheetId="148" r:id="rId16"/>
    <sheet name="LTD" sheetId="97" r:id="rId17"/>
    <sheet name="LTD Continue" sheetId="152" r:id="rId18"/>
    <sheet name="Vol STD " sheetId="99" r:id="rId19"/>
    <sheet name="STD-Statutory States" sheetId="122" state="hidden" r:id="rId20"/>
    <sheet name="Disability EOI Profile" sheetId="138" r:id="rId21"/>
    <sheet name="Sheet1" sheetId="153" r:id="rId22"/>
    <sheet name="Data Tab" sheetId="144" state="hidden" r:id="rId23"/>
    <sheet name="Rates&amp;Premiums" sheetId="143" state="hidden"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s>
  <definedNames>
    <definedName name="___DED4">'[1]Stop Loss'!#REF!</definedName>
    <definedName name="___eds2" localSheetId="22" hidden="1">{"TOP",#N/A,TRUE,"TRIPLE OPTION EXPERIENCE";"actives",#N/A,TRUE,"TRIPLE OPTION EXPERIENCE";"experience",#N/A,TRUE,"TRIPLE OPTION EXPERIENCE";"Outacomp",#N/A,TRUE,"FEE FOR SERVICE EXPERIENCE ";"Outacomp",#N/A,TRUE,"FEE FOR SERVICE EXPERIENCE ";"Outret",#N/A,TRUE,"FEE FOR SERVICE EXPERIENCE ";"Outact",#N/A,TRUE,"FEE FOR SERVICE EXPERIENCE ";"OutRcomp",#N/A,TRUE,"FEE FOR SERVICE EXPERIENCE ";"Outact",#N/A,TRUE,"FEE FOR SERVICE EXPERIENCE ";"OutRcomp",#N/A,TRUE,"FEE FOR SERVICE EXPERIENCE ";"Outret",#N/A,TRUE,"FEE FOR SERVICE EXPERIENCE ";"actives",#N/A,TRUE,"TRIPLE OPTION EXPERIENCE";"TOP",#N/A,TRUE,"TRIPLE OPTION EXPERIENCE"}</definedName>
    <definedName name="___eds2" localSheetId="4" hidden="1">{"TOP",#N/A,TRUE,"TRIPLE OPTION EXPERIENCE";"actives",#N/A,TRUE,"TRIPLE OPTION EXPERIENCE";"experience",#N/A,TRUE,"TRIPLE OPTION EXPERIENCE";"Outacomp",#N/A,TRUE,"FEE FOR SERVICE EXPERIENCE ";"Outacomp",#N/A,TRUE,"FEE FOR SERVICE EXPERIENCE ";"Outret",#N/A,TRUE,"FEE FOR SERVICE EXPERIENCE ";"Outact",#N/A,TRUE,"FEE FOR SERVICE EXPERIENCE ";"OutRcomp",#N/A,TRUE,"FEE FOR SERVICE EXPERIENCE ";"Outact",#N/A,TRUE,"FEE FOR SERVICE EXPERIENCE ";"OutRcomp",#N/A,TRUE,"FEE FOR SERVICE EXPERIENCE ";"Outret",#N/A,TRUE,"FEE FOR SERVICE EXPERIENCE ";"actives",#N/A,TRUE,"TRIPLE OPTION EXPERIENCE";"TOP",#N/A,TRUE,"TRIPLE OPTION EXPERIENCE"}</definedName>
    <definedName name="___eds2" hidden="1">{"TOP",#N/A,TRUE,"TRIPLE OPTION EXPERIENCE";"actives",#N/A,TRUE,"TRIPLE OPTION EXPERIENCE";"experience",#N/A,TRUE,"TRIPLE OPTION EXPERIENCE";"Outacomp",#N/A,TRUE,"FEE FOR SERVICE EXPERIENCE ";"Outacomp",#N/A,TRUE,"FEE FOR SERVICE EXPERIENCE ";"Outret",#N/A,TRUE,"FEE FOR SERVICE EXPERIENCE ";"Outact",#N/A,TRUE,"FEE FOR SERVICE EXPERIENCE ";"OutRcomp",#N/A,TRUE,"FEE FOR SERVICE EXPERIENCE ";"Outact",#N/A,TRUE,"FEE FOR SERVICE EXPERIENCE ";"OutRcomp",#N/A,TRUE,"FEE FOR SERVICE EXPERIENCE ";"Outret",#N/A,TRUE,"FEE FOR SERVICE EXPERIENCE ";"actives",#N/A,TRUE,"TRIPLE OPTION EXPERIENCE";"TOP",#N/A,TRUE,"TRIPLE OPTION EXPERIENCE"}</definedName>
    <definedName name="___Rx1" localSheetId="4">#REF!</definedName>
    <definedName name="___Rx1">#REF!</definedName>
    <definedName name="___Rx2" localSheetId="4">#REF!</definedName>
    <definedName name="___Rx2">#REF!</definedName>
    <definedName name="___Rx3" localSheetId="4">#REF!</definedName>
    <definedName name="___Rx3">#REF!</definedName>
    <definedName name="_1_1_98">#REF!</definedName>
    <definedName name="_1_1_99">#REF!</definedName>
    <definedName name="_DED1">'[1]Stop Loss'!$A$15:$A$15</definedName>
    <definedName name="_xlnm._FilterDatabase" localSheetId="22" hidden="1">'Data Tab'!$A$1:$C$581</definedName>
    <definedName name="_Key2" localSheetId="22" hidden="1">[2]Census!#REF!</definedName>
    <definedName name="_Key2" localSheetId="4" hidden="1">[2]Census!#REF!</definedName>
    <definedName name="_Key2" hidden="1">[2]Census!#REF!</definedName>
    <definedName name="_Order1" hidden="1">255</definedName>
    <definedName name="_Order2" hidden="1">255</definedName>
    <definedName name="_pg1" localSheetId="4">#REF!</definedName>
    <definedName name="_pg1">#REF!</definedName>
    <definedName name="_pg2" localSheetId="4">#REF!</definedName>
    <definedName name="_pg2">#REF!</definedName>
    <definedName name="_Regression_Int" hidden="1">1</definedName>
    <definedName name="_Rx4" localSheetId="4">#REF!</definedName>
    <definedName name="_Rx4">#REF!</definedName>
    <definedName name="_SIC1">#REF!</definedName>
    <definedName name="A54E49">LTD!$B$51</definedName>
    <definedName name="Accept">'[3]BF SETUP'!$B$9:$B$10</definedName>
    <definedName name="Account_Name">[4]Input1!$D$4</definedName>
    <definedName name="Account_Name1" localSheetId="22">#REF!</definedName>
    <definedName name="Account_Name1" localSheetId="4">#REF!</definedName>
    <definedName name="Account_Name1">#REF!</definedName>
    <definedName name="AccountManagers_Dropdown_List">[5]SCRATCH!$Q$1:$Q$98</definedName>
    <definedName name="acct" localSheetId="22">#REF!</definedName>
    <definedName name="acct" localSheetId="4">#REF!</definedName>
    <definedName name="acct">#REF!</definedName>
    <definedName name="Act.Ben" localSheetId="20">[3]Glossary!#REF!</definedName>
    <definedName name="Act.Ben" localSheetId="19">[3]Glossary!#REF!</definedName>
    <definedName name="Act.Ben" localSheetId="4">[3]Glossary!#REF!</definedName>
    <definedName name="Act.Ben" localSheetId="13">[3]Glossary!#REF!</definedName>
    <definedName name="Act.Ben">[3]Glossary!#REF!</definedName>
    <definedName name="active" localSheetId="1">[6]Summary!#REF!</definedName>
    <definedName name="active" localSheetId="4">[6]Summary!#REF!</definedName>
    <definedName name="active" localSheetId="14">[6]Summary!#REF!</definedName>
    <definedName name="active">[6]Summary!#REF!</definedName>
    <definedName name="Actrmc" localSheetId="22">#REF!</definedName>
    <definedName name="Actrmc" localSheetId="4">#REF!</definedName>
    <definedName name="Actrmc">#REF!</definedName>
    <definedName name="AddCHIRowSource" localSheetId="4">#REF!</definedName>
    <definedName name="AddCHIRowSource">#REF!</definedName>
    <definedName name="AddRecordFlag" localSheetId="4">'[7]PPO ASO Fee'!#REF!</definedName>
    <definedName name="AddRecordFlag">'[7]PPO ASO Fee'!#REF!</definedName>
    <definedName name="Adjusted_Medical_Manual_Rate" localSheetId="22">#REF!</definedName>
    <definedName name="Adjusted_Medical_Manual_Rate" localSheetId="4">#REF!</definedName>
    <definedName name="Adjusted_Medical_Manual_Rate">#REF!</definedName>
    <definedName name="Adjusted_Medical_Rx_Manual_Rate" localSheetId="4">#REF!</definedName>
    <definedName name="Adjusted_Medical_Rx_Manual_Rate">#REF!</definedName>
    <definedName name="Adjusted_Rx_Manual_Rate" localSheetId="4">#REF!</definedName>
    <definedName name="Adjusted_Rx_Manual_Rate">#REF!</definedName>
    <definedName name="Allina" localSheetId="1">'[8]Rx Data'!#REF!</definedName>
    <definedName name="Allina" localSheetId="4">'[8]Rx Data'!#REF!</definedName>
    <definedName name="Allina">'[8]Rx Data'!#REF!</definedName>
    <definedName name="AllSuppPlanInput">[9]AllSuppPlanCalc!$C$22:$P$234</definedName>
    <definedName name="AM" localSheetId="22">#REF!</definedName>
    <definedName name="AM" localSheetId="4">#REF!</definedName>
    <definedName name="AM">#REF!</definedName>
    <definedName name="Ambulance" localSheetId="4">#REF!</definedName>
    <definedName name="Ambulance">#REF!</definedName>
    <definedName name="Ancillary_3Tier" localSheetId="4">#REF!</definedName>
    <definedName name="Ancillary_3Tier">#REF!</definedName>
    <definedName name="Ancillary_4Tier">#REF!</definedName>
    <definedName name="ancillary1">#REF!</definedName>
    <definedName name="Annie_Chiem">"Users"</definedName>
    <definedName name="APM_workspace" localSheetId="4">#REF!</definedName>
    <definedName name="APM_workspace">#REF!</definedName>
    <definedName name="apmbase" localSheetId="4">#REF!</definedName>
    <definedName name="apmbase">#REF!</definedName>
    <definedName name="apmmin" localSheetId="4">#REF!</definedName>
    <definedName name="apmmin">#REF!</definedName>
    <definedName name="apmsplit">#REF!</definedName>
    <definedName name="ApplyActuarialRateFactors">#REF!</definedName>
    <definedName name="ApplyActuarialRateFactors_Hyperlink">#REF!</definedName>
    <definedName name="ApplyCurrentRateFactors">#REF!</definedName>
    <definedName name="ApplyCurrentRateFactors_Hyperlink">#REF!</definedName>
    <definedName name="areatab">#REF!</definedName>
    <definedName name="ARXG">'[10]Large Claim Review'!$L$8:$L$15,'[10]Large Claim Review'!$N$8:$N$15</definedName>
    <definedName name="ARXG_Amts">'[10]Large Claim Review'!$M$8:$M$15,'[10]Large Claim Review'!$O$8:$O$15</definedName>
    <definedName name="AsmpCustName" localSheetId="22">#REF!</definedName>
    <definedName name="AsmpCustName" localSheetId="4">#REF!</definedName>
    <definedName name="AsmpCustName">#REF!</definedName>
    <definedName name="AsmpEffDt" localSheetId="4">#REF!</definedName>
    <definedName name="AsmpEffDt">#REF!</definedName>
    <definedName name="ASOModelVersion" localSheetId="4">#REF!</definedName>
    <definedName name="ASOModelVersion">#REF!</definedName>
    <definedName name="Baja_AgeSex">#REF!</definedName>
    <definedName name="BAJA_Bound">#REF!</definedName>
    <definedName name="Baja_CalCobra">#REF!</definedName>
    <definedName name="Baja_Change">#REF!</definedName>
    <definedName name="Baja_County">#REF!</definedName>
    <definedName name="BAJA_DEP_PCT">#REF!</definedName>
    <definedName name="Baja_DepContr">#REF!</definedName>
    <definedName name="BAJA_EE_PCT">#REF!</definedName>
    <definedName name="Baja_EEContr">#REF!</definedName>
    <definedName name="Baja_FF1">#REF!</definedName>
    <definedName name="Baja_FF2">#REF!</definedName>
    <definedName name="Baja_FinalFactor">#REF!</definedName>
    <definedName name="Baja_Floor">#REF!</definedName>
    <definedName name="Baja_Industry">#REF!</definedName>
    <definedName name="Baja_Mbrs">#REF!</definedName>
    <definedName name="Baja_MbrsRat">#REF!</definedName>
    <definedName name="Baja_NonFloor">#REF!</definedName>
    <definedName name="Baja_PS">#REF!</definedName>
    <definedName name="Baja_SalesMgmt">#REF!</definedName>
    <definedName name="Baja_Scenario">#REF!</definedName>
    <definedName name="Baja_SI">#REF!</definedName>
    <definedName name="Baja_Size">#REF!</definedName>
    <definedName name="Baja_SoleCarrier">#REF!</definedName>
    <definedName name="Baja_SoleCarrier1">#REF!</definedName>
    <definedName name="Baja_Sub_1">#REF!</definedName>
    <definedName name="Baja_Sub_2">#REF!</definedName>
    <definedName name="Baja_Sub_3">#REF!</definedName>
    <definedName name="Baja_Sub_4">#REF!</definedName>
    <definedName name="Baja_Sub_Tot">#REF!</definedName>
    <definedName name="Baja_TierStructure">#REF!</definedName>
    <definedName name="Baja_UWMgmt">#REF!</definedName>
    <definedName name="Baja_WC">#REF!</definedName>
    <definedName name="BAND1">#REF!</definedName>
    <definedName name="BAND2">#REF!</definedName>
    <definedName name="BAND3">#REF!</definedName>
    <definedName name="BAND4">#REF!</definedName>
    <definedName name="BAND5">#REF!</definedName>
    <definedName name="BAND6">'[11]Input and Instructions'!$C$57</definedName>
    <definedName name="BAND7">'[11]Input and Instructions'!$C$58</definedName>
    <definedName name="BaseRateAdjustment" localSheetId="22">#REF!</definedName>
    <definedName name="BaseRateAdjustment" localSheetId="4">#REF!</definedName>
    <definedName name="BaseRateAdjustment">#REF!</definedName>
    <definedName name="BenefitCombinations">[5]BenefitCombinations!$B$8:$E$12</definedName>
    <definedName name="Benefits_Date" localSheetId="22">#REF!</definedName>
    <definedName name="Benefits_Date" localSheetId="4">#REF!</definedName>
    <definedName name="Benefits_Date">#REF!</definedName>
    <definedName name="benefits_date2004" localSheetId="4">#REF!</definedName>
    <definedName name="benefits_date2004">#REF!</definedName>
    <definedName name="Benefits_date2004_07" localSheetId="4">#REF!</definedName>
    <definedName name="Benefits_date2004_07">#REF!</definedName>
    <definedName name="benefits_date2005">#REF!</definedName>
    <definedName name="benefits_date2005_05">#REF!</definedName>
    <definedName name="benefits_date2006">#REF!</definedName>
    <definedName name="benefits_DateAC">#REF!</definedName>
    <definedName name="BenSol">#REF!</definedName>
    <definedName name="bob">#REF!</definedName>
    <definedName name="BOB_AgeSexTier_Factor">#REF!</definedName>
    <definedName name="BOB_AgeSexTier_Factor_Rx">#REF!</definedName>
    <definedName name="BOB_AverageContractSize">#REF!</definedName>
    <definedName name="BOB_AverageCountyFactor">#REF!</definedName>
    <definedName name="BOB_AverageCountyFactor_Rx">#REF!</definedName>
    <definedName name="BREAKOUT" localSheetId="1">'[12]COST BREAKOUT'!$A$1:$AA$144</definedName>
    <definedName name="BREAKOUT">'[12]COST BREAKOUT'!$A$1:$AA$144</definedName>
    <definedName name="Broker" localSheetId="22">#REF!</definedName>
    <definedName name="Broker" localSheetId="4">#REF!</definedName>
    <definedName name="Broker">#REF!</definedName>
    <definedName name="Broker_Address_Output1" localSheetId="4">#REF!</definedName>
    <definedName name="Broker_Address_Output1">#REF!</definedName>
    <definedName name="Broker_Address_Output2" localSheetId="4">#REF!</definedName>
    <definedName name="Broker_Address_Output2">#REF!</definedName>
    <definedName name="BS_Message">'[13]SCRATCH (2)'!$A$20</definedName>
    <definedName name="Business_Adjustment" localSheetId="22">#REF!</definedName>
    <definedName name="Business_Adjustment" localSheetId="4">#REF!</definedName>
    <definedName name="Business_Adjustment">#REF!</definedName>
    <definedName name="Business_Adjustment_Percent" localSheetId="4">#REF!</definedName>
    <definedName name="Business_Adjustment_Percent">#REF!</definedName>
    <definedName name="Business_Adjustment_Percent_Seek" localSheetId="4">#REF!</definedName>
    <definedName name="Business_Adjustment_Percent_Seek">#REF!</definedName>
    <definedName name="Cal_Cobra_Pct">#REF!</definedName>
    <definedName name="Cal_Cobra_Subs">#REF!</definedName>
    <definedName name="CapHospAdjmt">[14]Calc!$E$252</definedName>
    <definedName name="CapOtherAdjmt">[14]Calc!$E$254</definedName>
    <definedName name="CapPhyAdjmt">[14]Calc!$E$253</definedName>
    <definedName name="Carrier.ED">'[3]BF SETUP'!$B$56:$B$59</definedName>
    <definedName name="CC" localSheetId="20">[3]Glossary!#REF!</definedName>
    <definedName name="CC" localSheetId="19">[3]Glossary!#REF!</definedName>
    <definedName name="CC" localSheetId="4">[3]Glossary!#REF!</definedName>
    <definedName name="CC" localSheetId="13">[3]Glossary!#REF!</definedName>
    <definedName name="CC">[3]Glossary!#REF!</definedName>
    <definedName name="CCerror" localSheetId="22">#REF!</definedName>
    <definedName name="CCerror" localSheetId="4">#REF!</definedName>
    <definedName name="CCerror">#REF!</definedName>
    <definedName name="Census" localSheetId="4">#REF!</definedName>
    <definedName name="Census">#REF!</definedName>
    <definedName name="Census_Tier1" localSheetId="4">#REF!</definedName>
    <definedName name="Census_Tier1">#REF!</definedName>
    <definedName name="CensusTier1">#REF!</definedName>
    <definedName name="CHECKLIST">#REF!</definedName>
    <definedName name="chgtab">#REF!</definedName>
    <definedName name="CHILDRENS_PPG_REPORT">#REF!</definedName>
    <definedName name="Chiropractic_Care">#REF!</definedName>
    <definedName name="Chiropractic_Hyperlink">#REF!</definedName>
    <definedName name="Chiropractic_Rider">#REF!</definedName>
    <definedName name="Chiropractic_Rider_Cost_PEPM">#REF!</definedName>
    <definedName name="ClaimAdjmtRx">[14]Calc!$E$266</definedName>
    <definedName name="Claims_Administration_and_Claims_Processing" localSheetId="4">'[15]Network Questionnaire'!#REF!</definedName>
    <definedName name="Claims_Administration_and_Claims_Processing">'[15]Network Questionnaire'!#REF!</definedName>
    <definedName name="ClaimsAdjmt">[14]Calc!$F$260</definedName>
    <definedName name="CNAME" localSheetId="22">#REF!</definedName>
    <definedName name="CNAME" localSheetId="4">#REF!</definedName>
    <definedName name="CNAME">#REF!</definedName>
    <definedName name="COBRA">'[3]BF SETUP'!$B$25:$B$27</definedName>
    <definedName name="codes">[16]Codes!$A$1:$B$409</definedName>
    <definedName name="Commission" localSheetId="22">#REF!</definedName>
    <definedName name="Commission" localSheetId="4">#REF!</definedName>
    <definedName name="Commission">#REF!</definedName>
    <definedName name="Contract" localSheetId="4">#REF!</definedName>
    <definedName name="Contract">#REF!</definedName>
    <definedName name="ContractLength" localSheetId="4">#REF!</definedName>
    <definedName name="ContractLength">#REF!</definedName>
    <definedName name="CoreFeeNP">#REF!</definedName>
    <definedName name="CoreFeeNPDetail">#REF!</definedName>
    <definedName name="CoreService">#REF!</definedName>
    <definedName name="CoreServiceDetail">#REF!</definedName>
    <definedName name="CoreServiceFee">#REF!</definedName>
    <definedName name="CoreServiceFeePEPM1">#REF!</definedName>
    <definedName name="CoreServiceFeePEPM2">#REF!</definedName>
    <definedName name="Coverage.level">'[3]BF SETUP'!$B$35:$B$37</definedName>
    <definedName name="CPIC_Area2" localSheetId="22">#REF!</definedName>
    <definedName name="CPIC_Area2" localSheetId="4">#REF!</definedName>
    <definedName name="CPIC_Area2">#REF!</definedName>
    <definedName name="_xlnm.Criteria" localSheetId="4">#REF!</definedName>
    <definedName name="_xlnm.Criteria">#REF!</definedName>
    <definedName name="CRP">'[3]BF SETUP'!$A$2:$A$18</definedName>
    <definedName name="Current_Commission_Percent" localSheetId="22">#REF!</definedName>
    <definedName name="Current_Commission_Percent" localSheetId="4">#REF!</definedName>
    <definedName name="Current_Commission_Percent">#REF!</definedName>
    <definedName name="Current_HMO" localSheetId="4">#REF!</definedName>
    <definedName name="Current_HMO">#REF!</definedName>
    <definedName name="Current_Medical_Plan_Base_Rate" localSheetId="4">#REF!</definedName>
    <definedName name="Current_Medical_Plan_Base_Rate">#REF!</definedName>
    <definedName name="Current_Medical_Rate">#REF!</definedName>
    <definedName name="Current_Medical_Riders">#REF!</definedName>
    <definedName name="Current_Medical_Riders_Categories">#REF!</definedName>
    <definedName name="Current_Medical_Riders_Descriptions">#REF!</definedName>
    <definedName name="Current_Medical_Riders_PEPMs">#REF!</definedName>
    <definedName name="Current_Medical_Rx_Rate">#REF!</definedName>
    <definedName name="Current_Medical_Rx_Rate_Adjusted">#REF!</definedName>
    <definedName name="Current_Plan_Code">#REF!</definedName>
    <definedName name="Current_Plan_Description">#REF!</definedName>
    <definedName name="Current_Plan_Description_Lookup">#REF!</definedName>
    <definedName name="Current_Plan_ExternalModelBaseRate">#REF!</definedName>
    <definedName name="Current_Plan_ExternalModelCopayLeverage">#REF!</definedName>
    <definedName name="Current_Plan_MonthsInForce">#REF!</definedName>
    <definedName name="Current_POS">#REF!</definedName>
    <definedName name="Current_PPO">#REF!</definedName>
    <definedName name="Current_Rx_Plan_Code">#REF!</definedName>
    <definedName name="Current_Rx_Plan_Description">#REF!</definedName>
    <definedName name="Current_Rx_Plan_Description_Lookup">#REF!</definedName>
    <definedName name="Current_Rx_Plan_ExternalModelBaseRate">#REF!</definedName>
    <definedName name="Current_Rx_Plan_ExternalModelCopayLeverage">#REF!</definedName>
    <definedName name="Current_Rx_Plan_MonthsInForce">#REF!</definedName>
    <definedName name="Current_Rx_Rate">#REF!</definedName>
    <definedName name="CurrentDeductibleFundingFactor">'[5]HRA-HSA'!$L$39</definedName>
    <definedName name="CustomCopayLeverage">[17]RateCalcTable!$G$26,[17]RateCalcTable!$G$61,[17]RateCalcTable!$G$337,[17]RateCalcTable!$G$338,[17]RateCalcTable!$G$339,[17]RateCalcTable!$G$340</definedName>
    <definedName name="CustomCurrentMedicalPlan_Help" localSheetId="22">#REF!</definedName>
    <definedName name="CustomCurrentMedicalPlan_Help" localSheetId="4">#REF!</definedName>
    <definedName name="CustomCurrentMedicalPlan_Help">#REF!</definedName>
    <definedName name="CustomCurrentRxPlan_Help" localSheetId="4">#REF!</definedName>
    <definedName name="CustomCurrentRxPlan_Help">#REF!</definedName>
    <definedName name="Customer_Number" localSheetId="4">#REF!</definedName>
    <definedName name="Customer_Number">#REF!</definedName>
    <definedName name="Customer_Number_2">#REF!</definedName>
    <definedName name="Customer_Service" localSheetId="4">'[15]Network Questionnaire'!#REF!</definedName>
    <definedName name="Customer_Service">'[15]Network Questionnaire'!#REF!</definedName>
    <definedName name="CustomPriorMedicalPlan_Help" localSheetId="22">#REF!</definedName>
    <definedName name="CustomPriorMedicalPlan_Help" localSheetId="4">#REF!</definedName>
    <definedName name="CustomPriorMedicalPlan_Help">#REF!</definedName>
    <definedName name="CustomPriorRxPlan_Help" localSheetId="4">#REF!</definedName>
    <definedName name="CustomPriorRxPlan_Help">#REF!</definedName>
    <definedName name="CustomProposedMedicalPlan_Help" localSheetId="4">#REF!</definedName>
    <definedName name="CustomProposedMedicalPlan_Help">#REF!</definedName>
    <definedName name="CustomProposedRxPlan_Help">#REF!</definedName>
    <definedName name="CustPlan">#REF!</definedName>
    <definedName name="CustPlanRelCost">#REF!</definedName>
    <definedName name="CustTabHeaders">#REF!</definedName>
    <definedName name="d" localSheetId="20">[6]Summary!#REF!</definedName>
    <definedName name="d" localSheetId="19">[6]Summary!#REF!</definedName>
    <definedName name="d" localSheetId="4">[6]Summary!#REF!</definedName>
    <definedName name="d" localSheetId="13">[6]Summary!#REF!</definedName>
    <definedName name="d">[6]Summary!#REF!</definedName>
    <definedName name="data" localSheetId="22">#REF!</definedName>
    <definedName name="data" localSheetId="4">#REF!</definedName>
    <definedName name="data">#REF!</definedName>
    <definedName name="Data_Storage" localSheetId="4">#REF!</definedName>
    <definedName name="Data_Storage">#REF!</definedName>
    <definedName name="_xlnm.Database" localSheetId="4">'[7]PPO ASO Fee'!#REF!</definedName>
    <definedName name="_xlnm.Database">'[7]PPO ASO Fee'!#REF!</definedName>
    <definedName name="Database_ID" localSheetId="22">#REF!</definedName>
    <definedName name="Database_ID" localSheetId="4">#REF!</definedName>
    <definedName name="Database_ID">#REF!</definedName>
    <definedName name="Date" localSheetId="4">#REF!</definedName>
    <definedName name="Date">#REF!</definedName>
    <definedName name="Dates">'[3]BF SETUP'!$B$43:$B$54</definedName>
    <definedName name="DaysNotice" localSheetId="22">#REF!</definedName>
    <definedName name="DaysNotice" localSheetId="4">#REF!</definedName>
    <definedName name="DaysNotice">#REF!</definedName>
    <definedName name="DedFundingAdjustment" localSheetId="4">#REF!</definedName>
    <definedName name="DedFundingAdjustment">#REF!</definedName>
    <definedName name="DedFundingAmount" localSheetId="4">#REF!</definedName>
    <definedName name="DedFundingAmount">#REF!</definedName>
    <definedName name="DedFundingLevel">#REF!</definedName>
    <definedName name="DedFundingMode">#REF!</definedName>
    <definedName name="DefaultTierRelativities">[5]DefaultTierRelativities!$B$15:$H$24</definedName>
    <definedName name="dental" localSheetId="4">#REF!</definedName>
    <definedName name="dental" localSheetId="13">#REF!</definedName>
    <definedName name="dental">#REF!</definedName>
    <definedName name="Dental.Extraction">'[3]BF SETUP'!$A$43:$A$45</definedName>
    <definedName name="Dental_2006" localSheetId="22">#REF!</definedName>
    <definedName name="Dental_2006" localSheetId="4">#REF!</definedName>
    <definedName name="Dental_2006">#REF!</definedName>
    <definedName name="Dental_HMO_Description" localSheetId="4">#REF!</definedName>
    <definedName name="Dental_HMO_Description">#REF!</definedName>
    <definedName name="Dental_PPO_Description" localSheetId="4">#REF!</definedName>
    <definedName name="Dental_PPO_Description">#REF!</definedName>
    <definedName name="dentbase">#REF!</definedName>
    <definedName name="dentmin">#REF!</definedName>
    <definedName name="dentsplit">#REF!</definedName>
    <definedName name="Dependant_Contribution_Factor_Medical">#REF!</definedName>
    <definedName name="Dependant_Contribution_Factor_Rx">#REF!</definedName>
    <definedName name="Dependency">'[3]BF SETUP'!$B$2:$B$7</definedName>
    <definedName name="Dependent.coverage">'[3]BF SETUP'!$A$36:$A$37</definedName>
    <definedName name="DHMO_Hyperlink" localSheetId="22">#REF!</definedName>
    <definedName name="DHMO_Hyperlink" localSheetId="4">#REF!</definedName>
    <definedName name="DHMO_Hyperlink">#REF!</definedName>
    <definedName name="DHMO_rates" localSheetId="4">#REF!</definedName>
    <definedName name="DHMO_rates">#REF!</definedName>
    <definedName name="DHMO_Rider" localSheetId="4">#REF!</definedName>
    <definedName name="DHMO_Rider">#REF!</definedName>
    <definedName name="DHMO_SI">#REF!</definedName>
    <definedName name="DOI_Bound">#REF!</definedName>
    <definedName name="DPPO_Hyperlink">#REF!</definedName>
    <definedName name="DPPO_rates">#REF!</definedName>
    <definedName name="DPPO_Rider">#REF!</definedName>
    <definedName name="DPPO_SI">#REF!</definedName>
    <definedName name="DrugRowSource">#REF!</definedName>
    <definedName name="Durable_Medical_Equipment">#REF!</definedName>
    <definedName name="E.Dates">'[3]BF SETUP'!$A$33:$A$34</definedName>
    <definedName name="ecsarea" localSheetId="22">#REF!</definedName>
    <definedName name="ecsarea" localSheetId="4">#REF!</definedName>
    <definedName name="ecsarea">#REF!</definedName>
    <definedName name="ED" localSheetId="20">[3]Glossary!#REF!</definedName>
    <definedName name="ED" localSheetId="19">[3]Glossary!#REF!</definedName>
    <definedName name="ED" localSheetId="4">[3]Glossary!#REF!</definedName>
    <definedName name="ED" localSheetId="13">[3]Glossary!#REF!</definedName>
    <definedName name="ED">[3]Glossary!#REF!</definedName>
    <definedName name="eds" localSheetId="22" hidden="1">{"TOP",#N/A,TRUE,"TRIPLE OPTION EXPERIENCE";"actives",#N/A,TRUE,"TRIPLE OPTION EXPERIENCE";"experience",#N/A,TRUE,"TRIPLE OPTION EXPERIENCE";"Outacomp",#N/A,TRUE,"FEE FOR SERVICE EXPERIENCE ";"Outacomp",#N/A,TRUE,"FEE FOR SERVICE EXPERIENCE ";"Outret",#N/A,TRUE,"FEE FOR SERVICE EXPERIENCE ";"Outact",#N/A,TRUE,"FEE FOR SERVICE EXPERIENCE ";"OutRcomp",#N/A,TRUE,"FEE FOR SERVICE EXPERIENCE ";"Outact",#N/A,TRUE,"FEE FOR SERVICE EXPERIENCE ";"OutRcomp",#N/A,TRUE,"FEE FOR SERVICE EXPERIENCE ";"Outret",#N/A,TRUE,"FEE FOR SERVICE EXPERIENCE ";"actives",#N/A,TRUE,"TRIPLE OPTION EXPERIENCE";"TOP",#N/A,TRUE,"TRIPLE OPTION EXPERIENCE"}</definedName>
    <definedName name="eds" localSheetId="4" hidden="1">{"TOP",#N/A,TRUE,"TRIPLE OPTION EXPERIENCE";"actives",#N/A,TRUE,"TRIPLE OPTION EXPERIENCE";"experience",#N/A,TRUE,"TRIPLE OPTION EXPERIENCE";"Outacomp",#N/A,TRUE,"FEE FOR SERVICE EXPERIENCE ";"Outacomp",#N/A,TRUE,"FEE FOR SERVICE EXPERIENCE ";"Outret",#N/A,TRUE,"FEE FOR SERVICE EXPERIENCE ";"Outact",#N/A,TRUE,"FEE FOR SERVICE EXPERIENCE ";"OutRcomp",#N/A,TRUE,"FEE FOR SERVICE EXPERIENCE ";"Outact",#N/A,TRUE,"FEE FOR SERVICE EXPERIENCE ";"OutRcomp",#N/A,TRUE,"FEE FOR SERVICE EXPERIENCE ";"Outret",#N/A,TRUE,"FEE FOR SERVICE EXPERIENCE ";"actives",#N/A,TRUE,"TRIPLE OPTION EXPERIENCE";"TOP",#N/A,TRUE,"TRIPLE OPTION EXPERIENCE"}</definedName>
    <definedName name="eds" hidden="1">{"TOP",#N/A,TRUE,"TRIPLE OPTION EXPERIENCE";"actives",#N/A,TRUE,"TRIPLE OPTION EXPERIENCE";"experience",#N/A,TRUE,"TRIPLE OPTION EXPERIENCE";"Outacomp",#N/A,TRUE,"FEE FOR SERVICE EXPERIENCE ";"Outacomp",#N/A,TRUE,"FEE FOR SERVICE EXPERIENCE ";"Outret",#N/A,TRUE,"FEE FOR SERVICE EXPERIENCE ";"Outact",#N/A,TRUE,"FEE FOR SERVICE EXPERIENCE ";"OutRcomp",#N/A,TRUE,"FEE FOR SERVICE EXPERIENCE ";"Outact",#N/A,TRUE,"FEE FOR SERVICE EXPERIENCE ";"OutRcomp",#N/A,TRUE,"FEE FOR SERVICE EXPERIENCE ";"Outret",#N/A,TRUE,"FEE FOR SERVICE EXPERIENCE ";"actives",#N/A,TRUE,"TRIPLE OPTION EXPERIENCE";"TOP",#N/A,TRUE,"TRIPLE OPTION EXPERIENCE"}</definedName>
    <definedName name="Eff_Date" localSheetId="4">#REF!</definedName>
    <definedName name="Eff_Date">#REF!</definedName>
    <definedName name="EffDate" localSheetId="4">#REF!</definedName>
    <definedName name="EffDate">#REF!</definedName>
    <definedName name="EffDates1">'[3]BF SETUP'!$B$12:$B$13</definedName>
    <definedName name="EffDates2">'[3]BF SETUP'!$A$59:$A$60</definedName>
    <definedName name="Effective_Date">[4]Input1!$D$5</definedName>
    <definedName name="EffYearsList">[18]SCRATCH!$V$1:$V$6</definedName>
    <definedName name="Employee" localSheetId="22">#REF!</definedName>
    <definedName name="Employee" localSheetId="4">#REF!</definedName>
    <definedName name="Employee">#REF!</definedName>
    <definedName name="Employee_Contribution_Factor_Medical" localSheetId="4">#REF!</definedName>
    <definedName name="Employee_Contribution_Factor_Medical">#REF!</definedName>
    <definedName name="Employee_Contribution_Factor_Rx" localSheetId="4">#REF!</definedName>
    <definedName name="Employee_Contribution_Factor_Rx">#REF!</definedName>
    <definedName name="ENROLLBAND">#REF!</definedName>
    <definedName name="exhibiterr">#REF!</definedName>
    <definedName name="exp_prd">#REF!</definedName>
    <definedName name="ExperienceEndDate">[10]Main!$R$14</definedName>
    <definedName name="ExperienceFirstActiveDate" localSheetId="22">#REF!</definedName>
    <definedName name="ExperienceFirstActiveDate" localSheetId="4">#REF!</definedName>
    <definedName name="ExperienceFirstActiveDate">#REF!</definedName>
    <definedName name="ExperienceStartDate" localSheetId="4">#REF!</definedName>
    <definedName name="ExperienceStartDate">#REF!</definedName>
    <definedName name="ExpMems_HMO" localSheetId="4">#REF!</definedName>
    <definedName name="ExpMems_HMO">#REF!</definedName>
    <definedName name="ExpMems_POS">#REF!</definedName>
    <definedName name="ExpMems_PPO">#REF!</definedName>
    <definedName name="ExpSubs_HMO">#REF!</definedName>
    <definedName name="ExpSubs_POS">#REF!</definedName>
    <definedName name="ExpSubs_PPO">#REF!</definedName>
    <definedName name="Extended_Dependent_Coverage">#REF!</definedName>
    <definedName name="Families">#REF!</definedName>
    <definedName name="feetab">#REF!</definedName>
    <definedName name="File.Type">'[3]BF SETUP'!$B$32:$B$33</definedName>
    <definedName name="Financial" localSheetId="4">'[15]Network Questionnaire'!#REF!</definedName>
    <definedName name="Financial">'[15]Network Questionnaire'!#REF!</definedName>
    <definedName name="Financial_Project" localSheetId="4">'[19](5) Financial Projections'!#REF!</definedName>
    <definedName name="Financial_Project">'[19](5) Financial Projections'!#REF!</definedName>
    <definedName name="FIRSTMONTH" localSheetId="22">#REF!</definedName>
    <definedName name="FIRSTMONTH" localSheetId="4">#REF!</definedName>
    <definedName name="FIRSTMONTH">#REF!</definedName>
    <definedName name="FIRSTYEAR" localSheetId="4">#REF!</definedName>
    <definedName name="FIRSTYEAR">#REF!</definedName>
    <definedName name="fixed" localSheetId="4">#REF!</definedName>
    <definedName name="fixed">#REF!</definedName>
    <definedName name="FSA" localSheetId="20">[3]Glossary!#REF!</definedName>
    <definedName name="FSA" localSheetId="19">[3]Glossary!#REF!</definedName>
    <definedName name="FSA" localSheetId="4">[3]Glossary!#REF!</definedName>
    <definedName name="FSA" localSheetId="13">[3]Glossary!#REF!</definedName>
    <definedName name="FSA">[3]Glossary!#REF!</definedName>
    <definedName name="G_GroupSize" localSheetId="22">#REF!</definedName>
    <definedName name="G_GroupSize" localSheetId="4">#REF!</definedName>
    <definedName name="G_GroupSize">#REF!</definedName>
    <definedName name="G_GSF" localSheetId="4">#REF!</definedName>
    <definedName name="G_GSF">#REF!</definedName>
    <definedName name="GCR_1_AsOfDate">'[5]GCR-1'!$BR$2</definedName>
    <definedName name="GCR_1_CustomerCount">'[5]GCR-1'!$BR$4</definedName>
    <definedName name="GCR_1_LOB1">'[10]GCR-1'!$D$8:$P$20,'[10]GCR-1'!$D$23:$P$35,'[10]GCR-1'!$D$38:$P$50</definedName>
    <definedName name="GCR_1_LOB1_NA">'[10]GCR-1'!$D$72:$P$84,'[10]GCR-1'!$D$87:$P$99,'[10]GCR-1'!$D$102:$P$114</definedName>
    <definedName name="GCR_1_LOB1_NET">'[5]GCR-1'!$Q$194</definedName>
    <definedName name="GCR_1_LOB2">'[10]GCR-1'!$U$8:$AG$20,'[10]GCR-1'!$U$23:$AG$35,'[10]GCR-1'!$U$38:$AG$50</definedName>
    <definedName name="GCR_1_LOB2_NA">'[10]GCR-1'!$U$72:$AG$84,'[10]GCR-1'!$U$87:$AG$99,'[10]GCR-1'!$U$102:$AG$114</definedName>
    <definedName name="GCR_1_LOB2_NET">'[5]GCR-1'!$AH$194</definedName>
    <definedName name="GCR_1_LOB3">'[10]GCR-1'!$AL$8:$AX$20,'[10]GCR-1'!$AL$23:$AX$35,'[10]GCR-1'!$AL$38:$AX$50</definedName>
    <definedName name="GCR_1_LOB3_NA">'[10]GCR-1'!$AL$72:$AX$84,'[10]GCR-1'!$AL$87:$AX$99,'[10]GCR-1'!$AL$102:$AX$114</definedName>
    <definedName name="GCR_1_LOB3_NET">'[5]GCR-1'!$AY$194</definedName>
    <definedName name="GCR_1_LOB4">'[10]GCR-1'!$BC$8:$BO$20,'[10]GCR-1'!$BC$23:$BO$35,'[10]GCR-1'!$BC$38:$BO$50</definedName>
    <definedName name="GCR_1_LOB4_NA">'[10]GCR-1'!$BC$72:$BO$84,'[10]GCR-1'!$BC$87:$BO$99,'[10]GCR-1'!$BC$102:$BO$114</definedName>
    <definedName name="GCR_1_LOB4_NET">'[5]GCR-1'!$BP$194</definedName>
    <definedName name="GCR_1_NA_Used">'[10]GCR-1'!$BV$72:$CH$84,'[10]GCR-1'!$BV$87:$CH$99,'[10]GCR-1'!$BV$102:$CH$114</definedName>
    <definedName name="GCR_1_USED">'[10]GCR-1'!$BV$8:$CH$20,'[10]GCR-1'!$BV$23:$CH$35,'[10]GCR-1'!$BV$38:$CH$50</definedName>
    <definedName name="GCR_1_USED_NA">'[10]GCR-1'!$BV$72:$CH$84,'[10]GCR-1'!$BV$87:$CH$99,'[10]GCR-1'!$BV$102:$CH$114</definedName>
    <definedName name="GCR_1_Used_Net">'[5]GCR-1'!$CI$194</definedName>
    <definedName name="GCR_2_CustomerCount">'[5]GCR-2'!$BR$4</definedName>
    <definedName name="GCR_2_LOB1">'[10]GCR-2'!$D$8:$P$20,'[10]GCR-2'!$D$23:$P$35,'[10]GCR-2'!$D$38:$P$50</definedName>
    <definedName name="GCR_2_LOB1_NA">'[10]GCR-2'!$D$72:$P$84,'[10]GCR-2'!$D$87:$P$99,'[10]GCR-2'!$D$102:$P$114</definedName>
    <definedName name="GCR_2_LOB2">'[10]GCR-2'!$U$8:$AG$20,'[10]GCR-2'!$U$23:$AG$35,'[10]GCR-2'!$U$38:$AG$50</definedName>
    <definedName name="GCR_2_LOB2_NA">'[10]GCR-2'!$U$72:$AG$84,'[10]GCR-2'!$U$87:$AG$99,'[10]GCR-2'!$U$102:$AG$114</definedName>
    <definedName name="GCR_2_LOB3">'[10]GCR-2'!$AL$8:$AX$20,'[10]GCR-2'!$AL$23:$AX$35,'[10]GCR-2'!$AL$38:$AX$50</definedName>
    <definedName name="GCR_2_LOB3_NA">'[10]GCR-2'!$AL$72:$AX$84,'[10]GCR-2'!$AL$87:$AX$99,'[10]GCR-2'!$AL$102:$AX$114</definedName>
    <definedName name="GCR_2_LOB4">'[10]GCR-2'!$BC$8:$BO$20,'[10]GCR-2'!$BC$23:$BO$35,'[10]GCR-2'!$BC$38:$BO$50</definedName>
    <definedName name="GCR_2_LOB4_NA">'[10]GCR-2'!$BC$72:$BO$84,'[10]GCR-2'!$BC$87:$BO$99,'[10]GCR-2'!$BC$102:$BO$114</definedName>
    <definedName name="GCR_2_NA_Used">'[10]GCR-2'!$BV$72:$CH$84,'[10]GCR-2'!$BV$87:$CH$99,'[10]GCR-2'!$BV$102:$CH$114</definedName>
    <definedName name="GCR_2_USED">'[10]GCR-2'!$BV$8:$CH$20,'[10]GCR-2'!$BV$23:$CH$35,'[10]GCR-2'!$BV$38:$CH$50</definedName>
    <definedName name="GCR_2_USED_NA">'[10]GCR-2'!$BV$72:$CH$84,'[10]GCR-2'!$BV$87:$CH$99,'[10]GCR-2'!$BV$102:$CH$114</definedName>
    <definedName name="GCR_2_Used_Net">'[5]GCR-2'!$CI$194</definedName>
    <definedName name="GCR_4_LOB1">'[10]GCR-4'!$D$8:$P$20,'[10]GCR-4'!$D$23:$P$35,'[10]GCR-4'!$D$38:$P$50</definedName>
    <definedName name="GCR_4_LOB2">'[10]GCR-4'!$U$8:$AG$20,'[10]GCR-4'!$U$23:$AG$35,'[10]GCR-4'!$U$38:$AG$50</definedName>
    <definedName name="GCR_4_LOB3">'[10]GCR-4'!$AL$8:$AX$20,'[10]GCR-4'!$AL$23:$AX$35,'[10]GCR-4'!$AL$38:$AX$50</definedName>
    <definedName name="GCR_4_LOB4">'[10]GCR-4'!$BC$8:$BO$20,'[10]GCR-4'!$BC$23:$BO$35,'[10]GCR-4'!$BC$38:$BO$50</definedName>
    <definedName name="GCR_4_USED">'[10]GCR-4'!$BV$8:$CH$20,'[10]GCR-4'!$BV$23:$CH$35,'[10]GCR-4'!$BV$38:$CH$50</definedName>
    <definedName name="GCR_4B_LOB1">'[10]GCR-4B'!$D$8:$P$20,'[10]GCR-4B'!$D$23:$P$35,'[10]GCR-4B'!$D$38:$P$50</definedName>
    <definedName name="GCR_4B_LOB2">'[10]GCR-4B'!$U$8:$AG$20,'[10]GCR-4B'!$U$23:$AG$35,'[10]GCR-4B'!$U$38:$AG$50</definedName>
    <definedName name="GCR_4B_LOB3">'[10]GCR-4B'!$AL$8:$AX$20,'[10]GCR-4B'!$AL$23:$AX$35,'[10]GCR-4B'!$AL$38:$AX$50</definedName>
    <definedName name="GCR_4B_LOB4">'[10]GCR-4B'!$BC$8:$BO$20,'[10]GCR-4B'!$BC$23:$BO$35,'[10]GCR-4B'!$BC$38:$BO$50</definedName>
    <definedName name="GCR_4B_USED">'[10]GCR-4B'!$BV$8:$CH$20,'[10]GCR-4B'!$BV$23:$CH$35,'[10]GCR-4B'!$BV$38:$CH$50</definedName>
    <definedName name="GCR_5_LOB1">'[10]GCR-5'!$B$7:$T$30</definedName>
    <definedName name="GCR_5_LOB2">'[20]GCR-5'!$V$7:$AN$30</definedName>
    <definedName name="GCR_5_LOB3">'[20]GCR-5'!$AP$7:$BH$30</definedName>
    <definedName name="GCR_5_LOB4">'[20]GCR-5'!$BJ$7:$CB$30</definedName>
    <definedName name="GCR_5A_LOB1">'[20]GCR-5A'!$B$7:$G$30</definedName>
    <definedName name="GCR_5A_LOB2">'[20]GCR-5A'!$I$7:$N$30</definedName>
    <definedName name="GCR_5A_LOB3">'[20]GCR-5A'!$P$7:$U$30</definedName>
    <definedName name="GCR_5A_LOB4">'[20]GCR-5A'!$W$7:$AB$30</definedName>
    <definedName name="GCR_5B_USED">'[5]GCR-5B'!$AB$6:$AF$1005</definedName>
    <definedName name="GCR_5C_LOB1">'[10]GCR-5C'!$C$9:$AL$32,'[10]GCR-5C'!$C$40:$AL$63,'[10]GCR-5C'!$C$71:$AL$94</definedName>
    <definedName name="GCR_5C_LOB2">'[10]GCR-5C'!$AO$9:$BX$32,'[10]GCR-5C'!$AO$40:$BX$63,'[10]GCR-5C'!$AO$71:$BX$94</definedName>
    <definedName name="GCR_5C_LOB3">'[10]GCR-5C'!$CA$9:$DJ$32,'[10]GCR-5C'!$CA$40:$DJ$63,'[10]GCR-5C'!$CA$71:$DJ$94</definedName>
    <definedName name="GCR_5C_LOB4">'[10]GCR-5C'!$DM$9:$EV$32,'[10]GCR-5C'!$DM$40:$EV$63,'[10]GCR-5C'!$DM$71:$EV$94</definedName>
    <definedName name="GCR_5C_USED">'[10]GCR-5C'!$FA$9:$GJ$32,'[10]GCR-5C'!$FA$40:$GJ$63,'[10]GCR-5C'!$FA$71:$GJ$94</definedName>
    <definedName name="GCR_6_CurrentRatesUsed">'[5]GCR-6'!$AW$37:$BD$40</definedName>
    <definedName name="GCR_7_Status">'[5]GCR-7'!$H$47</definedName>
    <definedName name="Gender">'[3]BF SETUP'!$B$19:$B$20</definedName>
    <definedName name="General_Claims_Administration" localSheetId="4">'[15]Network Questionnaire'!#REF!</definedName>
    <definedName name="General_Claims_Administration">'[15]Network Questionnaire'!#REF!</definedName>
    <definedName name="General_Information" localSheetId="4">'[15]Network Questionnaire'!#REF!</definedName>
    <definedName name="General_Information">'[15]Network Questionnaire'!#REF!</definedName>
    <definedName name="GN" localSheetId="20">[3]Glossary!#REF!</definedName>
    <definedName name="GN" localSheetId="19">[3]Glossary!#REF!</definedName>
    <definedName name="GN" localSheetId="4">[3]Glossary!#REF!</definedName>
    <definedName name="GN" localSheetId="13">[3]Glossary!#REF!</definedName>
    <definedName name="GN">[3]Glossary!#REF!</definedName>
    <definedName name="Group_Number" localSheetId="22">#REF!</definedName>
    <definedName name="Group_Number" localSheetId="4">#REF!</definedName>
    <definedName name="Group_Number">#REF!</definedName>
    <definedName name="Group_Numbers" localSheetId="4">#REF!</definedName>
    <definedName name="Group_Numbers">#REF!</definedName>
    <definedName name="Group_Numbers_Tracking">[5]Tracking!$E$23:$H$23</definedName>
    <definedName name="Group_Size" localSheetId="22">#REF!</definedName>
    <definedName name="Group_Size" localSheetId="4">#REF!</definedName>
    <definedName name="Group_Size">#REF!</definedName>
    <definedName name="Group_Size_Factor" localSheetId="4">#REF!</definedName>
    <definedName name="Group_Size_Factor">#REF!</definedName>
    <definedName name="Group_Size_Factors_Medical_Hyperlink" localSheetId="4">#REF!</definedName>
    <definedName name="Group_Size_Factors_Medical_Hyperlink">#REF!</definedName>
    <definedName name="Group_Size_Factors_Rx_Hyperlink">#REF!</definedName>
    <definedName name="GroupEffectiveDate">#REF!</definedName>
    <definedName name="GroupName">#REF!</definedName>
    <definedName name="GroupNumber">#REF!</definedName>
    <definedName name="GroupOriginalEffectiveDate">#REF!</definedName>
    <definedName name="GroupType">'[3]BF SETUP'!$A$47:$A$48</definedName>
    <definedName name="healthmin" localSheetId="22">#REF!</definedName>
    <definedName name="healthmin" localSheetId="4">#REF!</definedName>
    <definedName name="healthmin">#REF!</definedName>
    <definedName name="Hearing_Exams" localSheetId="4">#REF!</definedName>
    <definedName name="Hearing_Exams">#REF!</definedName>
    <definedName name="hmo" localSheetId="4">#REF!</definedName>
    <definedName name="hmo">#REF!</definedName>
    <definedName name="HMO_AgeSex">#REF!</definedName>
    <definedName name="HMO_Benefit_Pct">#REF!</definedName>
    <definedName name="HMO_Benefit_Pct_Rx">#REF!</definedName>
    <definedName name="HMO_Bound">#REF!</definedName>
    <definedName name="HMO_CalCobra">#REF!</definedName>
    <definedName name="HMO_CapitatedClaims">#REF!</definedName>
    <definedName name="HMO_Carrier">#REF!</definedName>
    <definedName name="HMO_CarrierLeverage">#REF!</definedName>
    <definedName name="HMO_CarrierPool">#REF!</definedName>
    <definedName name="HMO_Change">#REF!</definedName>
    <definedName name="HMO_County">#REF!</definedName>
    <definedName name="HMO_Cty_1">#REF!</definedName>
    <definedName name="HMO_Cty_2">#REF!</definedName>
    <definedName name="HMO_Cty_3">#REF!</definedName>
    <definedName name="HMO_CtyPct_1">#REF!</definedName>
    <definedName name="HMO_CtyPct_2">#REF!</definedName>
    <definedName name="HMO_CtyPct_3">#REF!</definedName>
    <definedName name="HMO_DEP_PCT">#REF!</definedName>
    <definedName name="HMO_DepContr">#REF!</definedName>
    <definedName name="HMO_EE_PCT">#REF!</definedName>
    <definedName name="HMO_EEContr">#REF!</definedName>
    <definedName name="HMO_ExpBusAdj_Pct">#REF!</definedName>
    <definedName name="HMO_ExpBusAdj_Reason">#REF!</definedName>
    <definedName name="HMO_ExpManual_MedPlan">#REF!</definedName>
    <definedName name="HMO_ExpManual_MedRates">#REF!</definedName>
    <definedName name="HMO_ExpManual_RxPlan">#REF!</definedName>
    <definedName name="HMO_ExpManual_RxRates">#REF!</definedName>
    <definedName name="HMO_ExpQuoted_Census">#REF!</definedName>
    <definedName name="HMO_ExpQuoted_MedRates">#REF!</definedName>
    <definedName name="HMO_ExpQuoted_RxRates">#REF!</definedName>
    <definedName name="HMO_ExpRate">'[4]ExpMod HMO'!$W$101</definedName>
    <definedName name="HMO_ExpUWAdj_Pct" localSheetId="22">#REF!</definedName>
    <definedName name="HMO_ExpUWAdj_Pct" localSheetId="4">#REF!</definedName>
    <definedName name="HMO_ExpUWAdj_Pct">#REF!</definedName>
    <definedName name="HMO_ExpUWAdj_Pct_Rx" localSheetId="4">#REF!</definedName>
    <definedName name="HMO_ExpUWAdj_Pct_Rx">#REF!</definedName>
    <definedName name="HMO_ExpUWAdj_Reason" localSheetId="4">#REF!</definedName>
    <definedName name="HMO_ExpUWAdj_Reason">#REF!</definedName>
    <definedName name="HMO_ExpUWAdj_Reason_Rx">#REF!</definedName>
    <definedName name="HMO_FF1">#REF!</definedName>
    <definedName name="HMO_FF2">#REF!</definedName>
    <definedName name="HMO_FinalFactor">#REF!</definedName>
    <definedName name="HMO_Floor">#REF!</definedName>
    <definedName name="HMO_Industry">#REF!</definedName>
    <definedName name="HMO_LargeClaims">#REF!</definedName>
    <definedName name="HMO_LargeClaimsNum">#REF!</definedName>
    <definedName name="HMO_ManualOverrides">'[17]ExpMod HMO'!$M$20,'[17]ExpMod HMO'!$M$22,'[17]ExpMod HMO'!$M$24:$M$25,'[17]ExpMod HMO'!$M$37:$M$38,'[17]ExpMod HMO'!$M$43,'[17]ExpMod HMO'!$M$45,'[17]ExpMod HMO'!$M$52,'[17]ExpMod HMO'!$M$58,'[17]ExpMod HMO'!$M$60,'[17]ExpMod HMO'!$M$64,'[17]ExpMod HMO'!$M$84, '[17]ExpMod HMO'!$M$88</definedName>
    <definedName name="HMO_Mbrs" localSheetId="22">#REF!</definedName>
    <definedName name="HMO_Mbrs" localSheetId="4">#REF!</definedName>
    <definedName name="HMO_Mbrs">#REF!</definedName>
    <definedName name="HMO_MbrsRat" localSheetId="4">#REF!</definedName>
    <definedName name="HMO_MbrsRat">#REF!</definedName>
    <definedName name="HMO_NonFloor" localSheetId="4">#REF!</definedName>
    <definedName name="HMO_NonFloor">#REF!</definedName>
    <definedName name="HMO_PlanNames1">#REF!</definedName>
    <definedName name="HMO_plannames2">#REF!</definedName>
    <definedName name="HMO_Plans1">#REF!</definedName>
    <definedName name="HMO_Plans2">#REF!</definedName>
    <definedName name="HMO_Plans3">#REF!</definedName>
    <definedName name="HMO_Plans4">#REF!</definedName>
    <definedName name="HMO_Plans5">#REF!</definedName>
    <definedName name="HMO_PS">#REF!</definedName>
    <definedName name="HMO_rxplannames">#REF!</definedName>
    <definedName name="HMO_SalesMgmt">#REF!</definedName>
    <definedName name="HMO_Scenario">#REF!</definedName>
    <definedName name="HMO_SI">#REF!</definedName>
    <definedName name="HMO_Size">#REF!</definedName>
    <definedName name="HMO_SoleCarrier1">#REF!</definedName>
    <definedName name="HMO_Sub_1">#REF!</definedName>
    <definedName name="HMO_Sub_2">#REF!</definedName>
    <definedName name="HMO_Sub_3">#REF!</definedName>
    <definedName name="HMO_Sub_4">#REF!</definedName>
    <definedName name="HMO_Sub_Tot">#REF!</definedName>
    <definedName name="HMO_TierStructure">#REF!</definedName>
    <definedName name="HMO_UWMgmt">#REF!</definedName>
    <definedName name="HMO_WC">#REF!</definedName>
    <definedName name="hmobase">#REF!</definedName>
    <definedName name="HMOplans_lookup1">#REF!</definedName>
    <definedName name="HMOplans_lookup2">#REF!</definedName>
    <definedName name="HMOPlans1">#REF!</definedName>
    <definedName name="HMOPlans2">#REF!</definedName>
    <definedName name="HMORx_lookup1">#REF!</definedName>
    <definedName name="HMORx_lookup2">#REF!</definedName>
    <definedName name="HMORx1">#REF!</definedName>
    <definedName name="HMORx2">#REF!</definedName>
    <definedName name="hn_spr">'[21]Medicare COB'!$B$4:$C$146</definedName>
    <definedName name="Home_Health_Care" localSheetId="22">#REF!</definedName>
    <definedName name="Home_Health_Care" localSheetId="4">#REF!</definedName>
    <definedName name="Home_Health_Care">#REF!</definedName>
    <definedName name="HRAHSA_Data">'[17]HRA &amp; HSA'!$L$4:$N$14,'[17]HRA &amp; HSA'!$L$17:$N$20</definedName>
    <definedName name="HSAPlanLanguage" localSheetId="22">#REF!</definedName>
    <definedName name="HSAPlanLanguage" localSheetId="4">#REF!</definedName>
    <definedName name="HSAPlanLanguage">#REF!</definedName>
    <definedName name="HTML_CodePage" hidden="1">1252</definedName>
    <definedName name="HTML_Control" localSheetId="22" hidden="1">{"'Output'!$A$1:$H$22","'Output'!$A$23:$F$37","'Output'!$A$41:$F$49","'Output'!$A$51:$H$69","'Output'!$A$90:$H$100","'Output'!$A$102:$H$119","'Output'!$A$111:$E$141"}</definedName>
    <definedName name="HTML_Control" localSheetId="20" hidden="1">{"'Output'!$A$1:$H$22","'Output'!$A$23:$F$37","'Output'!$A$41:$F$49","'Output'!$A$51:$H$69","'Output'!$A$90:$H$100","'Output'!$A$102:$H$119","'Output'!$A$111:$E$141"}</definedName>
    <definedName name="HTML_Control" localSheetId="4" hidden="1">{"'Census - Dallas'!$A$1:$S$76"}</definedName>
    <definedName name="HTML_Control" localSheetId="13" hidden="1">{"'Output'!$A$1:$H$22","'Output'!$A$23:$F$37","'Output'!$A$41:$F$49","'Output'!$A$51:$H$69","'Output'!$A$90:$H$100","'Output'!$A$102:$H$119","'Output'!$A$111:$E$141"}</definedName>
    <definedName name="HTML_Control" hidden="1">{"'Output'!$A$1:$H$22","'Output'!$A$23:$F$37","'Output'!$A$41:$F$49","'Output'!$A$51:$H$69","'Output'!$A$90:$H$100","'Output'!$A$102:$H$119","'Output'!$A$111:$E$141"}</definedName>
    <definedName name="HTML_Control2" localSheetId="22" hidden="1">{"'Census - Dallas'!$A$1:$S$76"}</definedName>
    <definedName name="HTML_Control2" localSheetId="4" hidden="1">{"'Census - Dallas'!$A$1:$S$76"}</definedName>
    <definedName name="HTML_Control2" hidden="1">{"'Census - Dallas'!$A$1:$S$76"}</definedName>
    <definedName name="HTML_Description" hidden="1">""</definedName>
    <definedName name="HTML_Email" localSheetId="4" hidden="1">"Miller_KR@exchange.phs.com"</definedName>
    <definedName name="HTML_Email" localSheetId="13" hidden="1">""</definedName>
    <definedName name="HTML_Email" hidden="1">""</definedName>
    <definedName name="HTML_Header" localSheetId="4" hidden="1">""</definedName>
    <definedName name="HTML_Header" localSheetId="13" hidden="1">"Sheet1"</definedName>
    <definedName name="HTML_Header" hidden="1">"Sheet1"</definedName>
    <definedName name="HTML_LastUpdate" localSheetId="4" hidden="1">"2/13/98"</definedName>
    <definedName name="HTML_LastUpdate" localSheetId="13" hidden="1">"11/04/2002"</definedName>
    <definedName name="HTML_LastUpdate" hidden="1">"11/04/2002"</definedName>
    <definedName name="HTML_LineAfter" hidden="1">FALSE</definedName>
    <definedName name="HTML_LineBefore" hidden="1">FALSE</definedName>
    <definedName name="HTML_Name" localSheetId="4" hidden="1">"Karl Russell Miller"</definedName>
    <definedName name="HTML_Name" localSheetId="13" hidden="1">"Dominic Muston 27024"</definedName>
    <definedName name="HTML_Name" hidden="1">"Dominic Muston 27024"</definedName>
    <definedName name="HTML_OBDlg2" hidden="1">TRUE</definedName>
    <definedName name="HTML_OBDlg4" hidden="1">TRUE</definedName>
    <definedName name="HTML_OS" hidden="1">0</definedName>
    <definedName name="HTML_PathFile" localSheetId="4" hidden="1">"C:\MyData\Excel\RateModel\RateModelCensus.htm"</definedName>
    <definedName name="HTML_PathFile" localSheetId="13" hidden="1">"C:\My Documents\02_03_29\template.htm"</definedName>
    <definedName name="HTML_PathFile" hidden="1">"C:\My Documents\02_03_29\template.htm"</definedName>
    <definedName name="HTML_Title" localSheetId="4" hidden="1">""</definedName>
    <definedName name="HTML_Title" localSheetId="13" hidden="1">"template 011031"</definedName>
    <definedName name="HTML_Title" hidden="1">"template 011031"</definedName>
    <definedName name="htmltest" localSheetId="22" hidden="1">{"'Output'!$A$1:$H$22","'Output'!$A$23:$F$37","'Output'!$A$41:$F$49","'Output'!$A$51:$H$69","'Output'!$A$90:$H$100","'Output'!$A$102:$H$119","'Output'!$A$111:$E$141"}</definedName>
    <definedName name="htmltest" localSheetId="20" hidden="1">{"'Output'!$A$1:$H$22","'Output'!$A$23:$F$37","'Output'!$A$41:$F$49","'Output'!$A$51:$H$69","'Output'!$A$90:$H$100","'Output'!$A$102:$H$119","'Output'!$A$111:$E$141"}</definedName>
    <definedName name="htmltest" localSheetId="4" hidden="1">{"'Output'!$A$1:$H$22","'Output'!$A$23:$F$37","'Output'!$A$41:$F$49","'Output'!$A$51:$H$69","'Output'!$A$90:$H$100","'Output'!$A$102:$H$119","'Output'!$A$111:$E$141"}</definedName>
    <definedName name="htmltest" localSheetId="13" hidden="1">{"'Output'!$A$1:$H$22","'Output'!$A$23:$F$37","'Output'!$A$41:$F$49","'Output'!$A$51:$H$69","'Output'!$A$90:$H$100","'Output'!$A$102:$H$119","'Output'!$A$111:$E$141"}</definedName>
    <definedName name="htmltest" hidden="1">{"'Output'!$A$1:$H$22","'Output'!$A$23:$F$37","'Output'!$A$41:$F$49","'Output'!$A$51:$H$69","'Output'!$A$90:$H$100","'Output'!$A$102:$H$119","'Output'!$A$111:$E$141"}</definedName>
    <definedName name="IBNP_Hyperlink_1" localSheetId="4">#REF!</definedName>
    <definedName name="IBNP_Hyperlink_1">#REF!</definedName>
    <definedName name="IBNP_Hyperlink_2" localSheetId="4">#REF!</definedName>
    <definedName name="IBNP_Hyperlink_2">#REF!</definedName>
    <definedName name="IBNP_Hyperlink_3" localSheetId="4">#REF!</definedName>
    <definedName name="IBNP_Hyperlink_3">#REF!</definedName>
    <definedName name="IBNP_Institutional_Claims">#REF!</definedName>
    <definedName name="IBNP_Institutional_Claims_PEPM">#REF!</definedName>
    <definedName name="IBNP_Professional_Claims">#REF!</definedName>
    <definedName name="IBNP_Professional_Claims_PEPM">#REF!</definedName>
    <definedName name="IBNP_Rx_Claims">#REF!</definedName>
    <definedName name="IBNP_Rx_Claims_PEPM">#REF!</definedName>
    <definedName name="IBNR">#REF!</definedName>
    <definedName name="Incurred_Capitation">#REF!</definedName>
    <definedName name="indbase">#REF!</definedName>
    <definedName name="Index">#REF!</definedName>
    <definedName name="indsplit">#REF!</definedName>
    <definedName name="Industry">#REF!</definedName>
    <definedName name="IndyFactorAdj">[9]Tables3!$E$1030</definedName>
    <definedName name="Infertility_Rider" localSheetId="22">#REF!</definedName>
    <definedName name="Infertility_Rider" localSheetId="4">#REF!</definedName>
    <definedName name="Infertility_Rider">#REF!</definedName>
    <definedName name="Infertility_Rider_Cost_PEPM" localSheetId="4">#REF!</definedName>
    <definedName name="Infertility_Rider_Cost_PEPM">#REF!</definedName>
    <definedName name="Infertility_Rider_PEPM" localSheetId="4">#REF!</definedName>
    <definedName name="Infertility_Rider_PEPM">#REF!</definedName>
    <definedName name="Inpatient_Mental_Health">#REF!</definedName>
    <definedName name="Inpatient_Substance_Abuse">#REF!</definedName>
    <definedName name="inpCommDowngradeCA">[9]RMInput!$H$256</definedName>
    <definedName name="inpExpBegin">[14]RMInput!$F$60</definedName>
    <definedName name="inpExpEnd">[14]RMInput!$F$61</definedName>
    <definedName name="inpFeeComm">[9]RMInput!$H$254</definedName>
    <definedName name="inpGrpName">[14]GlobalInput!$E$43</definedName>
    <definedName name="inpGrpNums">[14]GlobalInput!$E$44</definedName>
    <definedName name="inpNewRenew">[14]GlobalInput!$E$37</definedName>
    <definedName name="inpProjBegin">[14]GlobalInput!$E$48</definedName>
    <definedName name="inpProjEnd">[14]GlobalInput!$E$49</definedName>
    <definedName name="inpRateMeth">[14]RMInput!$G$38</definedName>
    <definedName name="inpSDHPQuoteYN">[22]RMInput!$H$152</definedName>
    <definedName name="inpState">[14]GlobalInput!$E$35</definedName>
    <definedName name="inputAccountName">'[23]Data Chunk'!$D$8</definedName>
    <definedName name="inputCommissions">'[23]Data Chunk'!$D$35</definedName>
    <definedName name="inputEffectiveDate">'[23]Data Chunk'!$D$13</definedName>
    <definedName name="inputPresaleRenewal">'[23]Data Chunk'!$D$10</definedName>
    <definedName name="inputSalesRep">'[23]Data Chunk'!$D$6</definedName>
    <definedName name="InStateOrOutOfStateOnly" localSheetId="22">#REF!</definedName>
    <definedName name="InStateOrOutOfStateOnly" localSheetId="4">#REF!</definedName>
    <definedName name="InStateOrOutOfStateOnly">#REF!</definedName>
    <definedName name="IP_FINAL" localSheetId="4">#REF!</definedName>
    <definedName name="IP_FINAL">#REF!</definedName>
    <definedName name="IPSA_Rider" localSheetId="4">#REF!</definedName>
    <definedName name="IPSA_Rider">#REF!</definedName>
    <definedName name="IPSA_Rider_Cost_PEPM">#REF!</definedName>
    <definedName name="IPSA_Rider_PEPM">#REF!</definedName>
    <definedName name="jimwrn.network" localSheetId="22"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4" hidden="1">{#N/A,#N/A,FALSE,"II.General ";#N/A,#N/A,FALSE,"III.Plan Design";#N/A,#N/A,FALSE,"IV.Delivery System";#N/A,#N/A,FALSE,"V.Reimbursement";#N/A,#N/A,FALSE,"VI.Manage-Satisf.";#N/A,#N/A,FALSE,"VII. &amp;VIII. Other";#N/A,#N/A,FALSE,"Appendix 2";#N/A,#N/A,FALSE,"Appendix 3a";#N/A,#N/A,FALSE,"Appendix 3b";#N/A,#N/A,FALSE,"Appendix 3b(cont.)"}</definedName>
    <definedName name="jimwrn.network" hidden="1">{#N/A,#N/A,FALSE,"II.General ";#N/A,#N/A,FALSE,"III.Plan Design";#N/A,#N/A,FALSE,"IV.Delivery System";#N/A,#N/A,FALSE,"V.Reimbursement";#N/A,#N/A,FALSE,"VI.Manage-Satisf.";#N/A,#N/A,FALSE,"VII. &amp;VIII. Other";#N/A,#N/A,FALSE,"Appendix 2";#N/A,#N/A,FALSE,"Appendix 3a";#N/A,#N/A,FALSE,"Appendix 3b";#N/A,#N/A,FALSE,"Appendix 3b(cont.)"}</definedName>
    <definedName name="KF_Database_ID" localSheetId="4">#REF!</definedName>
    <definedName name="KF_Database_ID">#REF!</definedName>
    <definedName name="KF_Quote_ID" localSheetId="4">#REF!</definedName>
    <definedName name="KF_Quote_ID">#REF!</definedName>
    <definedName name="KF_Quote_ID_Orig" localSheetId="4">#REF!</definedName>
    <definedName name="KF_Quote_ID_Orig">#REF!</definedName>
    <definedName name="KFS_AgeSexFactor" localSheetId="4">#REF!,#REF!,#REF!,#REF!</definedName>
    <definedName name="KFS_AgeSexFactor">#REF!,#REF!,#REF!,#REF!</definedName>
    <definedName name="KFS_AgeSexFactor_Rx" localSheetId="4">#REF!,#REF!,#REF!,#REF!</definedName>
    <definedName name="KFS_AgeSexFactor_Rx">#REF!,#REF!,#REF!,#REF!</definedName>
    <definedName name="KFS_CobraFactor" localSheetId="4">#REF!,#REF!,#REF!,#REF!</definedName>
    <definedName name="KFS_CobraFactor">#REF!,#REF!,#REF!,#REF!</definedName>
    <definedName name="KFS_COBRAFactor_Rx">#REF!,#REF!,#REF!,#REF!</definedName>
    <definedName name="KFS_ContributionFactor">#REF!,#REF!,#REF!,#REF!</definedName>
    <definedName name="KFS_ContributionFactor_Rx">#REF!,#REF!,#REF!,#REF!</definedName>
    <definedName name="KFS_CountyFactor">#REF!,#REF!,#REF!,#REF!</definedName>
    <definedName name="KFS_CountyFactor_Rx">#REF!,#REF!,#REF!,#REF!</definedName>
    <definedName name="KFS_CustomerNumber" localSheetId="4">#REF!</definedName>
    <definedName name="KFS_CustomerNumber">#REF!</definedName>
    <definedName name="KFS_EffectiveDate" localSheetId="4">#REF!</definedName>
    <definedName name="KFS_EffectiveDate">#REF!</definedName>
    <definedName name="KFS_FormerNetwork" localSheetId="4">#REF!,#REF!,#REF!,#REF!</definedName>
    <definedName name="KFS_FormerNetwork">#REF!,#REF!,#REF!,#REF!</definedName>
    <definedName name="KFS_GroupSizeFactor" localSheetId="4">#REF!,#REF!,#REF!,#REF!</definedName>
    <definedName name="KFS_GroupSizeFactor">#REF!,#REF!,#REF!,#REF!</definedName>
    <definedName name="KFS_GroupSizeFactor_Rx" localSheetId="4">#REF!,#REF!,#REF!,#REF!</definedName>
    <definedName name="KFS_GroupSizeFactor_Rx">#REF!,#REF!,#REF!,#REF!</definedName>
    <definedName name="KFS_IndustryFactor">#REF!,#REF!,#REF!,#REF!</definedName>
    <definedName name="KFS_IndustryFactor_Rx">#REF!,#REF!,#REF!,#REF!</definedName>
    <definedName name="KFS_QuoteVersion" localSheetId="4">#REF!</definedName>
    <definedName name="KFS_QuoteVersion">#REF!</definedName>
    <definedName name="KFS_SegmentNumber" localSheetId="4">#REF!</definedName>
    <definedName name="KFS_SegmentNumber">#REF!</definedName>
    <definedName name="Large_Claim_Threshhold" localSheetId="4">#REF!</definedName>
    <definedName name="Large_Claim_Threshhold">#REF!</definedName>
    <definedName name="Large_Claims_Credit">#REF!</definedName>
    <definedName name="Large_Claims_Credit_PEPM">#REF!</definedName>
    <definedName name="Large_Claims_MemID">#REF!</definedName>
    <definedName name="Large_Claims_Pooling_Charge">#REF!</definedName>
    <definedName name="Large_Claims_Pooling_Charge_PEPM">#REF!</definedName>
    <definedName name="Large_Claims_Pooling_Hyperlink">#REF!</definedName>
    <definedName name="Large_Claims_Pooling_Level">#REF!</definedName>
    <definedName name="LeverageAdjustment">#REF!</definedName>
    <definedName name="Life_AD">#REF!</definedName>
    <definedName name="LinkedCells">#REF!</definedName>
    <definedName name="Load_CurrentPlanCode_Click">#REF!</definedName>
    <definedName name="Load_CurrentPlanCode_Hyperlink">#REF!</definedName>
    <definedName name="Load_CurrentRxPlanCode_Click">#REF!</definedName>
    <definedName name="Load_CurrentRxPlanCode_Hyperlink">#REF!</definedName>
    <definedName name="LOB">#REF!</definedName>
    <definedName name="LOBi">#REF!</definedName>
    <definedName name="LOBNum">#REF!</definedName>
    <definedName name="LOBs">#REF!</definedName>
    <definedName name="LOBs_Hyperlink">#REF!</definedName>
    <definedName name="LOBs_Numbered">[10]Main!$M$3:$P$3</definedName>
    <definedName name="LOBs_Tracking">[5]Tracking!$E$20:$H$20</definedName>
    <definedName name="LOG_ID" localSheetId="22">#REF!</definedName>
    <definedName name="LOG_ID" localSheetId="4">#REF!</definedName>
    <definedName name="LOG_ID">#REF!</definedName>
    <definedName name="lookProd">[14]Tables2!$AI$36</definedName>
    <definedName name="M_AnnualTrend" localSheetId="4">'[7]PPO ASO Fee'!#REF!</definedName>
    <definedName name="M_AnnualTrend">'[7]PPO ASO Fee'!#REF!</definedName>
    <definedName name="M_AnnualTrend_Adj" localSheetId="4">'[7]PPO ASO Fee'!#REF!</definedName>
    <definedName name="M_AnnualTrend_Adj">'[7]PPO ASO Fee'!#REF!</definedName>
    <definedName name="M_CAEOB" localSheetId="22">#REF!</definedName>
    <definedName name="M_CAEOB" localSheetId="4">#REF!</definedName>
    <definedName name="M_CAEOB">#REF!</definedName>
    <definedName name="M_CDHP" localSheetId="4">#REF!</definedName>
    <definedName name="M_CDHP">#REF!</definedName>
    <definedName name="M_CHI" localSheetId="4">'[7]PPO ASO Fee'!#REF!</definedName>
    <definedName name="M_CHI">'[7]PPO ASO Fee'!#REF!</definedName>
    <definedName name="M_ClaimAmount" localSheetId="22">#REF!</definedName>
    <definedName name="M_ClaimAmount" localSheetId="4">#REF!</definedName>
    <definedName name="M_ClaimAmount">#REF!</definedName>
    <definedName name="M_Commission" localSheetId="4">#REF!</definedName>
    <definedName name="M_Commission">#REF!</definedName>
    <definedName name="M_ContractLength" localSheetId="4">#REF!</definedName>
    <definedName name="M_ContractLength">#REF!</definedName>
    <definedName name="M_ContractSize">'[24]PPO ASO Fee'!$H$16</definedName>
    <definedName name="M_Drug" localSheetId="4">'[7]PPO ASO Fee'!#REF!</definedName>
    <definedName name="M_Drug">'[7]PPO ASO Fee'!#REF!</definedName>
    <definedName name="M_DrugRebate" localSheetId="4">'[7]PPO ASO Fee'!#REF!</definedName>
    <definedName name="M_DrugRebate">'[7]PPO ASO Fee'!#REF!</definedName>
    <definedName name="M_EffectiveDate" localSheetId="22">#REF!</definedName>
    <definedName name="M_EffectiveDate" localSheetId="4">#REF!</definedName>
    <definedName name="M_EffectiveDate">#REF!</definedName>
    <definedName name="M_Eligible" localSheetId="22">[25]Main!#REF!</definedName>
    <definedName name="M_Eligible" localSheetId="4">[25]Main!#REF!</definedName>
    <definedName name="M_Eligible">[25]Main!#REF!</definedName>
    <definedName name="M_Employee">[26]Main!$L$16</definedName>
    <definedName name="M_FSA" localSheetId="4">'[7]PPO ASO Fee'!#REF!</definedName>
    <definedName name="M_FSA">'[7]PPO ASO Fee'!#REF!</definedName>
    <definedName name="M_GroupSizeFactor" localSheetId="4">'[7]PPO ASO Fee'!#REF!</definedName>
    <definedName name="M_GroupSizeFactor">'[7]PPO ASO Fee'!#REF!</definedName>
    <definedName name="M_GroupSizeFactorApproval" localSheetId="4">'[7]PPO ASO Fee'!#REF!</definedName>
    <definedName name="M_GroupSizeFactorApproval">'[7]PPO ASO Fee'!#REF!</definedName>
    <definedName name="M_GroupType">[26]Main!$L$13</definedName>
    <definedName name="M_HRA" localSheetId="4">[25]Main!#REF!</definedName>
    <definedName name="M_HRA">[25]Main!#REF!</definedName>
    <definedName name="M_HRACore" localSheetId="22">#REF!</definedName>
    <definedName name="M_HRACore" localSheetId="4">#REF!</definedName>
    <definedName name="M_HRACore">#REF!</definedName>
    <definedName name="M_IssueDate" localSheetId="22">'[7]PPO ASO Fee'!#REF!</definedName>
    <definedName name="M_IssueDate" localSheetId="4">'[7]PPO ASO Fee'!#REF!</definedName>
    <definedName name="M_IssueDate">'[7]PPO ASO Fee'!#REF!</definedName>
    <definedName name="M_ModelVersion" localSheetId="4">'[7]PPO ASO Fee'!#REF!</definedName>
    <definedName name="M_ModelVersion">'[7]PPO ASO Fee'!#REF!</definedName>
    <definedName name="M_NonCAEmployee">[26]Main!$L$19</definedName>
    <definedName name="M_NonCAEOB" localSheetId="22">#REF!</definedName>
    <definedName name="M_NonCAEOB" localSheetId="4">#REF!</definedName>
    <definedName name="M_NonCAEOB">#REF!</definedName>
    <definedName name="M_NonCANetworkAccess" localSheetId="4">#REF!</definedName>
    <definedName name="M_NonCANetworkAccess">#REF!</definedName>
    <definedName name="M_Nurseline" localSheetId="4">'[7]PPO ASO Fee'!#REF!</definedName>
    <definedName name="M_Nurseline">'[7]PPO ASO Fee'!#REF!</definedName>
    <definedName name="M_PHI" localSheetId="4">'[7]PPO ASO Fee'!#REF!</definedName>
    <definedName name="M_PHI">'[7]PPO ASO Fee'!#REF!</definedName>
    <definedName name="M_PlanFiduciary" localSheetId="4">'[7]PPO ASO Fee'!#REF!</definedName>
    <definedName name="M_PlanFiduciary">'[7]PPO ASO Fee'!#REF!</definedName>
    <definedName name="M_Profit" localSheetId="4">'[7]PPO ASO Fee'!#REF!</definedName>
    <definedName name="M_Profit">'[7]PPO ASO Fee'!#REF!</definedName>
    <definedName name="M_ProfitApproval">'[7]PPO ASO Fee'!#REF!</definedName>
    <definedName name="M_Trend">'[7]PPO ASO Fee'!#REF!</definedName>
    <definedName name="MA" localSheetId="19">[3]Glossary!#REF!</definedName>
    <definedName name="MA" localSheetId="4">[3]Glossary!#REF!</definedName>
    <definedName name="MA">[3]Glossary!#REF!</definedName>
    <definedName name="MAIN" localSheetId="22">#REF!</definedName>
    <definedName name="MAIN" localSheetId="4">#REF!</definedName>
    <definedName name="MAIN">#REF!</definedName>
    <definedName name="MainModel" localSheetId="22">'[7]PPO ASO Fee'!#REF!</definedName>
    <definedName name="MainModel" localSheetId="4">'[7]PPO ASO Fee'!#REF!</definedName>
    <definedName name="MainModel">'[7]PPO ASO Fee'!#REF!</definedName>
    <definedName name="Manual_DHMO_Rates" localSheetId="22">#REF!</definedName>
    <definedName name="Manual_DHMO_Rates" localSheetId="4">#REF!</definedName>
    <definedName name="Manual_DHMO_Rates">#REF!</definedName>
    <definedName name="Manual_DHMO_Rates_Hyperlink" localSheetId="4">#REF!</definedName>
    <definedName name="Manual_DHMO_Rates_Hyperlink">#REF!</definedName>
    <definedName name="Manual_DPPO_Rates" localSheetId="4">#REF!</definedName>
    <definedName name="Manual_DPPO_Rates">#REF!</definedName>
    <definedName name="Manual_DPPO_Rates_Hyperlink">#REF!</definedName>
    <definedName name="manual_overrides">[10]Main!$L$137,[10]Main!$L$151,[10]Main!$L$139:$L$140,[10]Main!$L$142,[10]Main!$L$144:$L$146,[10]Main!$L$153,[10]Main!$L$149:$L$150,[10]Main!$L$163,[10]Main!$L$165,[10]Main!$L$170,[10]Main!$L$167:$L$168,[10]Main!$L$180,[10]Main!$L$185,[10]Main!$L$182,[10]Main!$L$187</definedName>
    <definedName name="ManualRateEffectiveDate_Medical">[5]MedicalPlans!$E$6</definedName>
    <definedName name="ManualRateEffectiveDate_Rx" localSheetId="22">#REF!</definedName>
    <definedName name="ManualRateEffectiveDate_Rx" localSheetId="4">#REF!</definedName>
    <definedName name="ManualRateEffectiveDate_Rx">#REF!</definedName>
    <definedName name="ManualRates" localSheetId="4">#REF!</definedName>
    <definedName name="ManualRates">#REF!</definedName>
    <definedName name="Mapping_Grid">[17]Input1!$E$22:$E$26,[17]Input1!$G$22:$G$26,[17]Input1!$I$22:$I$26,[17]Input1!$L$22:$L$26,[17]Input1!$Q$22:$Q$26</definedName>
    <definedName name="margin" localSheetId="22">#REF!</definedName>
    <definedName name="margin" localSheetId="4">#REF!</definedName>
    <definedName name="margin">#REF!</definedName>
    <definedName name="MarginAdjustment" localSheetId="4">#REF!</definedName>
    <definedName name="MarginAdjustment">#REF!</definedName>
    <definedName name="Match">'Basic Life_AD&amp;D'!$B$182:$B$183</definedName>
    <definedName name="matrix" localSheetId="22">#REF!</definedName>
    <definedName name="matrix" localSheetId="4">#REF!</definedName>
    <definedName name="matrix">#REF!</definedName>
    <definedName name="Maximum_Medical_Rx_Manual_Rate" localSheetId="22">#REF!</definedName>
    <definedName name="Maximum_Medical_Rx_Manual_Rate">#REF!</definedName>
    <definedName name="Maximum_Medical_Rx_Rate_Increase">#REF!</definedName>
    <definedName name="MCA" localSheetId="4">[3]Glossary!#REF!</definedName>
    <definedName name="MCA" localSheetId="13">[3]Glossary!#REF!</definedName>
    <definedName name="MCA">[3]Glossary!#REF!</definedName>
    <definedName name="MEDCOBRA" localSheetId="22">#REF!</definedName>
    <definedName name="MEDCOBRA" localSheetId="4">#REF!</definedName>
    <definedName name="MEDCOBRA">#REF!</definedName>
    <definedName name="Medical_Adjusted_Cost_PEPM" localSheetId="4">#REF!</definedName>
    <definedName name="Medical_Adjusted_Cost_PEPM">#REF!</definedName>
    <definedName name="Medical_Adjustments_Descriptions" localSheetId="4">#REF!</definedName>
    <definedName name="Medical_Adjustments_Descriptions">#REF!</definedName>
    <definedName name="Medical_Adjustments_Factors">#REF!</definedName>
    <definedName name="Medical_Administration">#REF!</definedName>
    <definedName name="Medical_Benefit_Changes">#REF!</definedName>
    <definedName name="Medical_Blended_Rate">#REF!</definedName>
    <definedName name="Medical_Commission">#REF!</definedName>
    <definedName name="Medical_Credibility">#REF!</definedName>
    <definedName name="Medical_Experience_Adjusted_Cost_PEPM">#REF!</definedName>
    <definedName name="Medical_Experience_Adjustments_Descriptions">#REF!</definedName>
    <definedName name="Medical_Experience_Adjustments_PEPMs">#REF!</definedName>
    <definedName name="Medical_Experience_Administration">#REF!</definedName>
    <definedName name="Medical_Experience_Administration_PEPM">#REF!</definedName>
    <definedName name="Medical_Experience_Commission">#REF!</definedName>
    <definedName name="Medical_Experience_Commission_PEPM">#REF!</definedName>
    <definedName name="Medical_Experience_Cost_PEPM">#REF!</definedName>
    <definedName name="Medical_Experience_Margin">#REF!</definedName>
    <definedName name="Medical_Experience_Margin_Adjustment">#REF!</definedName>
    <definedName name="Medical_Experience_Margin_PEPM">#REF!</definedName>
    <definedName name="Medical_Experience_MultipleCase_Adjustment">[5]MultipleCase!$F$23</definedName>
    <definedName name="Medical_Experience_PremiumTax" localSheetId="4">#REF!</definedName>
    <definedName name="Medical_Experience_PremiumTax">#REF!</definedName>
    <definedName name="Medical_Experience_PremiumTax_PEPM" localSheetId="4">#REF!</definedName>
    <definedName name="Medical_Experience_PremiumTax_PEPM">#REF!</definedName>
    <definedName name="Medical_Experience_Rate" localSheetId="4">#REF!</definedName>
    <definedName name="Medical_Experience_Rate">#REF!</definedName>
    <definedName name="Medical_Experience_Trend_Adjustment">#REF!</definedName>
    <definedName name="Medical_Experience_Trend_Adjustment_Capitation">#REF!</definedName>
    <definedName name="Medical_Experience_Trend_Adjustment_Institutional">#REF!</definedName>
    <definedName name="Medical_Experience_Trend_Adjustment_professional">#REF!</definedName>
    <definedName name="Medical_Manual_MultipleCase_Adjustment">[5]MultipleCase!$F$21</definedName>
    <definedName name="Medical_Manual_Rate" localSheetId="4">#REF!</definedName>
    <definedName name="Medical_Manual_Rate">#REF!</definedName>
    <definedName name="Medical_Margin" localSheetId="4">#REF!</definedName>
    <definedName name="Medical_Margin">#REF!</definedName>
    <definedName name="Medical_Margin_Adjustment_percent" localSheetId="4">#REF!</definedName>
    <definedName name="Medical_Margin_Adjustment_percent">#REF!</definedName>
    <definedName name="Medical_Margin_Percent">#REF!</definedName>
    <definedName name="Medical_MultipleCase_PEPM">#REF!</definedName>
    <definedName name="Medical_Options">#REF!</definedName>
    <definedName name="Medical_Options_Rates">#REF!</definedName>
    <definedName name="Medical_Plan_AgeSexTier_Factor">#REF!</definedName>
    <definedName name="Medical_Plan_Base_Rate_PMPM">#REF!</definedName>
    <definedName name="Medical_Plan_COBRA_Adjustment">#REF!</definedName>
    <definedName name="Medical_Plan_Codes">#REF!</definedName>
    <definedName name="Medical_Plan_County_Factor">#REF!</definedName>
    <definedName name="Medical_Plan_Descriptions">#REF!</definedName>
    <definedName name="Medical_Plan_EmployerContribution_Adjustment">#REF!</definedName>
    <definedName name="Medical_Plan_GroupSize_Adjustment">#REF!</definedName>
    <definedName name="Medical_Plan_Industry_Adjustment">#REF!</definedName>
    <definedName name="Medical_Plan_Trend_Adjustment">#REF!</definedName>
    <definedName name="Medical_Plans">[5]MedicalPlans!$B$9:$W$115</definedName>
    <definedName name="Medical_PremiumTax" localSheetId="22">#REF!</definedName>
    <definedName name="Medical_PremiumTax" localSheetId="4">#REF!</definedName>
    <definedName name="Medical_PremiumTax">#REF!</definedName>
    <definedName name="Medical_Riders_Plan_Codes" localSheetId="4">#REF!</definedName>
    <definedName name="Medical_Riders_Plan_Codes">#REF!</definedName>
    <definedName name="Medical_Riders_Total_Cost_PEPM" localSheetId="4">#REF!</definedName>
    <definedName name="Medical_Riders_Total_Cost_PEPM">#REF!</definedName>
    <definedName name="Medical_Rx_Adjusted_Manual_Rate_PEPM">#REF!</definedName>
    <definedName name="Medical_Rx_Benefit_Changes">#REF!</definedName>
    <definedName name="Medical_Rx_Blended_Rate">#REF!</definedName>
    <definedName name="Medical_Total_Cost_PEPM">#REF!</definedName>
    <definedName name="MedRxClaim">#REF!</definedName>
    <definedName name="Membership_Crosstab">#REF!</definedName>
    <definedName name="Membership_crosstab2">#REF!</definedName>
    <definedName name="memmin">#REF!</definedName>
    <definedName name="Merge_Customer_Number_2">#REF!</definedName>
    <definedName name="Merge_Customer_Number_2_Hyperlink">#REF!</definedName>
    <definedName name="MGN" localSheetId="4">[3]Glossary!#REF!</definedName>
    <definedName name="MGN" localSheetId="13">[3]Glossary!#REF!</definedName>
    <definedName name="MGN">[3]Glossary!#REF!</definedName>
    <definedName name="Minimum_Medical_Rx_Manual_Rate" localSheetId="22">#REF!</definedName>
    <definedName name="Minimum_Medical_Rx_Manual_Rate" localSheetId="4">#REF!</definedName>
    <definedName name="Minimum_Medical_Rx_Manual_Rate">#REF!</definedName>
    <definedName name="Minimum_Medical_Rx_Rate_Increase" localSheetId="4">#REF!</definedName>
    <definedName name="Minimum_Medical_Rx_Rate_Increase">#REF!</definedName>
    <definedName name="Miscellaneous_Payments" localSheetId="4">#REF!</definedName>
    <definedName name="Miscellaneous_Payments">#REF!</definedName>
    <definedName name="MITJUL">#REF!</definedName>
    <definedName name="MLR_Incurred">[10]XPI!$AK$41,[10]XPI!$AK$75,[10]XPI!$AK$109,[10]XPI!$AK$143</definedName>
    <definedName name="MLR_Incurred_YearAgo">[10]XPI!$AK$26,[10]XPI!$AK$60,[10]XPI!$AK$94,[10]XPI!$AK$128</definedName>
    <definedName name="MLR_Paid" localSheetId="4">#REF!,#REF!,#REF!,#REF!</definedName>
    <definedName name="MLR_Paid">#REF!,#REF!,#REF!,#REF!</definedName>
    <definedName name="MLR_Paid_YearAgo" localSheetId="4">#REF!,#REF!,#REF!,#REF!</definedName>
    <definedName name="MLR_Paid_YearAgo">#REF!,#REF!,#REF!,#REF!</definedName>
    <definedName name="Model_Status" localSheetId="4">#REF!</definedName>
    <definedName name="Model_Status">#REF!</definedName>
    <definedName name="ModelMode" localSheetId="4">#REF!</definedName>
    <definedName name="ModelMode">#REF!</definedName>
    <definedName name="ModelVersion" localSheetId="4">#REF!</definedName>
    <definedName name="ModelVersion">#REF!</definedName>
    <definedName name="MonthsOfRunout">#REF!</definedName>
    <definedName name="MultipleCase">#REF!</definedName>
    <definedName name="MultipleCase_PEPM" localSheetId="4">[10]Main!#REF!</definedName>
    <definedName name="MultipleCase_PEPM">[10]Main!#REF!</definedName>
    <definedName name="MultipleCaseApp" localSheetId="22">#REF!</definedName>
    <definedName name="MultipleCaseApp" localSheetId="4">#REF!</definedName>
    <definedName name="MultipleCaseApp">#REF!</definedName>
    <definedName name="NAC" localSheetId="1">[12]NAC!$A$1:$AN$150</definedName>
    <definedName name="NAC">[12]NAC!$A$1:$AN$150</definedName>
    <definedName name="Network_and_Provider_Selection" localSheetId="4">'[15]Network Questionnaire'!#REF!</definedName>
    <definedName name="Network_and_Provider_Selection">'[15]Network Questionnaire'!#REF!</definedName>
    <definedName name="new.network" localSheetId="22"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4" hidden="1">{#N/A,#N/A,FALSE,"II.General ";#N/A,#N/A,FALSE,"III.Plan Design";#N/A,#N/A,FALSE,"IV.Delivery System";#N/A,#N/A,FALSE,"V.Reimbursement";#N/A,#N/A,FALSE,"VI.Manage-Satisf.";#N/A,#N/A,FALSE,"VII. &amp;VIII. Other";#N/A,#N/A,FALSE,"Appendix 2";#N/A,#N/A,FALSE,"Appendix 3a";#N/A,#N/A,FALSE,"Appendix 3b";#N/A,#N/A,FALSE,"Appendix 3b(cont.)"}</definedName>
    <definedName name="new.network" hidden="1">{#N/A,#N/A,FALSE,"II.General ";#N/A,#N/A,FALSE,"III.Plan Design";#N/A,#N/A,FALSE,"IV.Delivery System";#N/A,#N/A,FALSE,"V.Reimbursement";#N/A,#N/A,FALSE,"VI.Manage-Satisf.";#N/A,#N/A,FALSE,"VII. &amp;VIII. Other";#N/A,#N/A,FALSE,"Appendix 2";#N/A,#N/A,FALSE,"Appendix 3a";#N/A,#N/A,FALSE,"Appendix 3b";#N/A,#N/A,FALSE,"Appendix 3b(cont.)"}</definedName>
    <definedName name="NewFileName" localSheetId="4">#REF!</definedName>
    <definedName name="NewFileName">#REF!</definedName>
    <definedName name="NMCO_AgeSex" localSheetId="4">#REF!</definedName>
    <definedName name="NMCO_AgeSex">#REF!</definedName>
    <definedName name="NMCO_CalCobra" localSheetId="4">#REF!</definedName>
    <definedName name="NMCO_CalCobra">#REF!</definedName>
    <definedName name="NMCO_Change">#REF!</definedName>
    <definedName name="NMCO_County">#REF!</definedName>
    <definedName name="NMCO_Cty_1">#REF!</definedName>
    <definedName name="NMCO_Cty_2">#REF!</definedName>
    <definedName name="NMCO_Cty_3">#REF!</definedName>
    <definedName name="NMCO_CtyPct_1">#REF!</definedName>
    <definedName name="NMCO_CtyPct_2">#REF!</definedName>
    <definedName name="NMCO_CtyPct_3">#REF!</definedName>
    <definedName name="NMCO_DEP_PCT">#REF!</definedName>
    <definedName name="NMCO_DepContr">#REF!</definedName>
    <definedName name="NMCO_EE_PCT">#REF!</definedName>
    <definedName name="NMCO_EEContr">#REF!</definedName>
    <definedName name="NMCO_FF1">#REF!</definedName>
    <definedName name="NMCO_FF2">#REF!</definedName>
    <definedName name="NMCO_FinalFactor">#REF!</definedName>
    <definedName name="NMCO_Floor">#REF!</definedName>
    <definedName name="NMCO_Industry">#REF!</definedName>
    <definedName name="NMCO_Mbrs">#REF!</definedName>
    <definedName name="NMCO_MbrsRat">#REF!</definedName>
    <definedName name="NMCO_NonFloor">#REF!</definedName>
    <definedName name="NMCO_PS">#REF!</definedName>
    <definedName name="NMCO_SalesMgmt">#REF!</definedName>
    <definedName name="NMCO_Scenario">#REF!</definedName>
    <definedName name="NMCO_Size">#REF!</definedName>
    <definedName name="NMCO_SoleCarrier1">#REF!</definedName>
    <definedName name="NMCO_Sub_1">#REF!</definedName>
    <definedName name="NMCO_Sub_2">#REF!</definedName>
    <definedName name="NMCO_Sub_3">#REF!</definedName>
    <definedName name="NMCO_Sub_4">#REF!</definedName>
    <definedName name="NMCO_Sub_Tot">#REF!</definedName>
    <definedName name="NMCO_TierStructure">#REF!</definedName>
    <definedName name="NMCO_UWMgmt">#REF!</definedName>
    <definedName name="NMCO_WC">#REF!</definedName>
    <definedName name="noname" localSheetId="22" hidden="1">{"TOP",#N/A,TRUE,"TRIPLE OPTION EXPERIENCE";"actives",#N/A,TRUE,"TRIPLE OPTION EXPERIENCE";"experience",#N/A,TRUE,"TRIPLE OPTION EXPERIENCE";"Outacomp",#N/A,TRUE,"FEE FOR SERVICE EXPERIENCE ";"Outacomp",#N/A,TRUE,"FEE FOR SERVICE EXPERIENCE ";"Outret",#N/A,TRUE,"FEE FOR SERVICE EXPERIENCE ";"Outact",#N/A,TRUE,"FEE FOR SERVICE EXPERIENCE ";"OutRcomp",#N/A,TRUE,"FEE FOR SERVICE EXPERIENCE ";"Outact",#N/A,TRUE,"FEE FOR SERVICE EXPERIENCE ";"OutRcomp",#N/A,TRUE,"FEE FOR SERVICE EXPERIENCE ";"Outret",#N/A,TRUE,"FEE FOR SERVICE EXPERIENCE ";"actives",#N/A,TRUE,"TRIPLE OPTION EXPERIENCE";"TOP",#N/A,TRUE,"TRIPLE OPTION EXPERIENCE"}</definedName>
    <definedName name="noname" localSheetId="4" hidden="1">{"TOP",#N/A,TRUE,"TRIPLE OPTION EXPERIENCE";"actives",#N/A,TRUE,"TRIPLE OPTION EXPERIENCE";"experience",#N/A,TRUE,"TRIPLE OPTION EXPERIENCE";"Outacomp",#N/A,TRUE,"FEE FOR SERVICE EXPERIENCE ";"Outacomp",#N/A,TRUE,"FEE FOR SERVICE EXPERIENCE ";"Outret",#N/A,TRUE,"FEE FOR SERVICE EXPERIENCE ";"Outact",#N/A,TRUE,"FEE FOR SERVICE EXPERIENCE ";"OutRcomp",#N/A,TRUE,"FEE FOR SERVICE EXPERIENCE ";"Outact",#N/A,TRUE,"FEE FOR SERVICE EXPERIENCE ";"OutRcomp",#N/A,TRUE,"FEE FOR SERVICE EXPERIENCE ";"Outret",#N/A,TRUE,"FEE FOR SERVICE EXPERIENCE ";"actives",#N/A,TRUE,"TRIPLE OPTION EXPERIENCE";"TOP",#N/A,TRUE,"TRIPLE OPTION EXPERIENCE"}</definedName>
    <definedName name="noname" hidden="1">{"TOP",#N/A,TRUE,"TRIPLE OPTION EXPERIENCE";"actives",#N/A,TRUE,"TRIPLE OPTION EXPERIENCE";"experience",#N/A,TRUE,"TRIPLE OPTION EXPERIENCE";"Outacomp",#N/A,TRUE,"FEE FOR SERVICE EXPERIENCE ";"Outacomp",#N/A,TRUE,"FEE FOR SERVICE EXPERIENCE ";"Outret",#N/A,TRUE,"FEE FOR SERVICE EXPERIENCE ";"Outact",#N/A,TRUE,"FEE FOR SERVICE EXPERIENCE ";"OutRcomp",#N/A,TRUE,"FEE FOR SERVICE EXPERIENCE ";"Outact",#N/A,TRUE,"FEE FOR SERVICE EXPERIENCE ";"OutRcomp",#N/A,TRUE,"FEE FOR SERVICE EXPERIENCE ";"Outret",#N/A,TRUE,"FEE FOR SERVICE EXPERIENCE ";"actives",#N/A,TRUE,"TRIPLE OPTION EXPERIENCE";"TOP",#N/A,TRUE,"TRIPLE OPTION EXPERIENCE"}</definedName>
    <definedName name="noname2" localSheetId="22" hidden="1">{"TOP",#N/A,TRUE,"TRIPLE OPTION EXPERIENCE";"actives",#N/A,TRUE,"TRIPLE OPTION EXPERIENCE";"experience",#N/A,TRUE,"TRIPLE OPTION EXPERIENCE";"Outacomp",#N/A,TRUE,"FEE FOR SERVICE EXPERIENCE ";"Outacomp",#N/A,TRUE,"FEE FOR SERVICE EXPERIENCE ";"Outret",#N/A,TRUE,"FEE FOR SERVICE EXPERIENCE ";"Outact",#N/A,TRUE,"FEE FOR SERVICE EXPERIENCE ";"OutRcomp",#N/A,TRUE,"FEE FOR SERVICE EXPERIENCE ";"Outact",#N/A,TRUE,"FEE FOR SERVICE EXPERIENCE ";"OutRcomp",#N/A,TRUE,"FEE FOR SERVICE EXPERIENCE ";"Outret",#N/A,TRUE,"FEE FOR SERVICE EXPERIENCE ";"actives",#N/A,TRUE,"TRIPLE OPTION EXPERIENCE";"TOP",#N/A,TRUE,"TRIPLE OPTION EXPERIENCE"}</definedName>
    <definedName name="noname2" localSheetId="4" hidden="1">{"TOP",#N/A,TRUE,"TRIPLE OPTION EXPERIENCE";"actives",#N/A,TRUE,"TRIPLE OPTION EXPERIENCE";"experience",#N/A,TRUE,"TRIPLE OPTION EXPERIENCE";"Outacomp",#N/A,TRUE,"FEE FOR SERVICE EXPERIENCE ";"Outacomp",#N/A,TRUE,"FEE FOR SERVICE EXPERIENCE ";"Outret",#N/A,TRUE,"FEE FOR SERVICE EXPERIENCE ";"Outact",#N/A,TRUE,"FEE FOR SERVICE EXPERIENCE ";"OutRcomp",#N/A,TRUE,"FEE FOR SERVICE EXPERIENCE ";"Outact",#N/A,TRUE,"FEE FOR SERVICE EXPERIENCE ";"OutRcomp",#N/A,TRUE,"FEE FOR SERVICE EXPERIENCE ";"Outret",#N/A,TRUE,"FEE FOR SERVICE EXPERIENCE ";"actives",#N/A,TRUE,"TRIPLE OPTION EXPERIENCE";"TOP",#N/A,TRUE,"TRIPLE OPTION EXPERIENCE"}</definedName>
    <definedName name="noname2" hidden="1">{"TOP",#N/A,TRUE,"TRIPLE OPTION EXPERIENCE";"actives",#N/A,TRUE,"TRIPLE OPTION EXPERIENCE";"experience",#N/A,TRUE,"TRIPLE OPTION EXPERIENCE";"Outacomp",#N/A,TRUE,"FEE FOR SERVICE EXPERIENCE ";"Outacomp",#N/A,TRUE,"FEE FOR SERVICE EXPERIENCE ";"Outret",#N/A,TRUE,"FEE FOR SERVICE EXPERIENCE ";"Outact",#N/A,TRUE,"FEE FOR SERVICE EXPERIENCE ";"OutRcomp",#N/A,TRUE,"FEE FOR SERVICE EXPERIENCE ";"Outact",#N/A,TRUE,"FEE FOR SERVICE EXPERIENCE ";"OutRcomp",#N/A,TRUE,"FEE FOR SERVICE EXPERIENCE ";"Outret",#N/A,TRUE,"FEE FOR SERVICE EXPERIENCE ";"actives",#N/A,TRUE,"TRIPLE OPTION EXPERIENCE";"TOP",#N/A,TRUE,"TRIPLE OPTION EXPERIENCE"}</definedName>
    <definedName name="noname3" localSheetId="22" hidden="1">{"TOP",#N/A,TRUE,"TRIPLE OPTION EXPERIENCE";"actives",#N/A,TRUE,"TRIPLE OPTION EXPERIENCE";"experience",#N/A,TRUE,"TRIPLE OPTION EXPERIENCE";"Outacomp",#N/A,TRUE,"FEE FOR SERVICE EXPERIENCE ";"Outacomp",#N/A,TRUE,"FEE FOR SERVICE EXPERIENCE ";"Outret",#N/A,TRUE,"FEE FOR SERVICE EXPERIENCE ";"Outact",#N/A,TRUE,"FEE FOR SERVICE EXPERIENCE ";"OutRcomp",#N/A,TRUE,"FEE FOR SERVICE EXPERIENCE ";"Outact",#N/A,TRUE,"FEE FOR SERVICE EXPERIENCE ";"OutRcomp",#N/A,TRUE,"FEE FOR SERVICE EXPERIENCE ";"Outret",#N/A,TRUE,"FEE FOR SERVICE EXPERIENCE ";"actives",#N/A,TRUE,"TRIPLE OPTION EXPERIENCE";"TOP",#N/A,TRUE,"TRIPLE OPTION EXPERIENCE"}</definedName>
    <definedName name="noname3" localSheetId="4" hidden="1">{"TOP",#N/A,TRUE,"TRIPLE OPTION EXPERIENCE";"actives",#N/A,TRUE,"TRIPLE OPTION EXPERIENCE";"experience",#N/A,TRUE,"TRIPLE OPTION EXPERIENCE";"Outacomp",#N/A,TRUE,"FEE FOR SERVICE EXPERIENCE ";"Outacomp",#N/A,TRUE,"FEE FOR SERVICE EXPERIENCE ";"Outret",#N/A,TRUE,"FEE FOR SERVICE EXPERIENCE ";"Outact",#N/A,TRUE,"FEE FOR SERVICE EXPERIENCE ";"OutRcomp",#N/A,TRUE,"FEE FOR SERVICE EXPERIENCE ";"Outact",#N/A,TRUE,"FEE FOR SERVICE EXPERIENCE ";"OutRcomp",#N/A,TRUE,"FEE FOR SERVICE EXPERIENCE ";"Outret",#N/A,TRUE,"FEE FOR SERVICE EXPERIENCE ";"actives",#N/A,TRUE,"TRIPLE OPTION EXPERIENCE";"TOP",#N/A,TRUE,"TRIPLE OPTION EXPERIENCE"}</definedName>
    <definedName name="noname3" hidden="1">{"TOP",#N/A,TRUE,"TRIPLE OPTION EXPERIENCE";"actives",#N/A,TRUE,"TRIPLE OPTION EXPERIENCE";"experience",#N/A,TRUE,"TRIPLE OPTION EXPERIENCE";"Outacomp",#N/A,TRUE,"FEE FOR SERVICE EXPERIENCE ";"Outacomp",#N/A,TRUE,"FEE FOR SERVICE EXPERIENCE ";"Outret",#N/A,TRUE,"FEE FOR SERVICE EXPERIENCE ";"Outact",#N/A,TRUE,"FEE FOR SERVICE EXPERIENCE ";"OutRcomp",#N/A,TRUE,"FEE FOR SERVICE EXPERIENCE ";"Outact",#N/A,TRUE,"FEE FOR SERVICE EXPERIENCE ";"OutRcomp",#N/A,TRUE,"FEE FOR SERVICE EXPERIENCE ";"Outret",#N/A,TRUE,"FEE FOR SERVICE EXPERIENCE ";"actives",#N/A,TRUE,"TRIPLE OPTION EXPERIENCE";"TOP",#N/A,TRUE,"TRIPLE OPTION EXPERIENCE"}</definedName>
    <definedName name="Number.Employees" localSheetId="20">[3]Glossary!#REF!</definedName>
    <definedName name="Number.Employees" localSheetId="19">[3]Glossary!#REF!</definedName>
    <definedName name="Number.Employees" localSheetId="4">[3]Glossary!#REF!</definedName>
    <definedName name="Number.Employees" localSheetId="13">[3]Glossary!#REF!</definedName>
    <definedName name="Number.Employees">[3]Glossary!#REF!</definedName>
    <definedName name="Number_1">'[27]Tab 8 - Medical Questionnaire'!#REF!</definedName>
    <definedName name="Number_2">'[27]Tab 8 - Medical Questionnaire'!#REF!</definedName>
    <definedName name="Number_Tiers" localSheetId="4">#REF!</definedName>
    <definedName name="Number_Tiers">#REF!</definedName>
    <definedName name="NumbToDelete">[28]Presentation!#REF!</definedName>
    <definedName name="NUMEES" localSheetId="4">#REF!</definedName>
    <definedName name="NUMEES">#REF!</definedName>
    <definedName name="NumLOBs" localSheetId="4">#REF!</definedName>
    <definedName name="NumLOBs">#REF!</definedName>
    <definedName name="NUMLOCS">#REF!</definedName>
    <definedName name="NUMPLANS">#REF!</definedName>
    <definedName name="NurselineRowSource">#REF!</definedName>
    <definedName name="O_FSA">#REF!</definedName>
    <definedName name="O_FSAFee">#REF!</definedName>
    <definedName name="O_HRA">#REF!</definedName>
    <definedName name="O_HRA2" localSheetId="4">[25]Output!#REF!</definedName>
    <definedName name="O_HRA2">[25]Output!#REF!</definedName>
    <definedName name="O_HRAFee" localSheetId="4">#REF!</definedName>
    <definedName name="O_HRAFee">#REF!</definedName>
    <definedName name="OptionalFee" localSheetId="4">#REF!</definedName>
    <definedName name="OptionalFee">#REF!</definedName>
    <definedName name="OptionalService" localSheetId="4">#REF!</definedName>
    <definedName name="OptionalService">#REF!</definedName>
    <definedName name="Options">#REF!</definedName>
    <definedName name="Options_Table">#REF!</definedName>
    <definedName name="Options_Tot">#REF!</definedName>
    <definedName name="Options_Tot2">#REF!</definedName>
    <definedName name="Options2">#REF!</definedName>
    <definedName name="Organ_Transplants">#REF!</definedName>
    <definedName name="Original_LOBs">#REF!</definedName>
    <definedName name="OriginalLOB">#REF!</definedName>
    <definedName name="OriginalLOBs_Tracking">[5]Tracking!$E$21:$H$21</definedName>
    <definedName name="OriginalQuoteID" localSheetId="4">'[7]PPO ASO Fee'!#REF!</definedName>
    <definedName name="OriginalQuoteID">'[7]PPO ASO Fee'!#REF!</definedName>
    <definedName name="Other_Coverage__1_PMPM_dollar_amount" localSheetId="4">'[27]Tab 8 - Medical Questionnaire'!#REF!</definedName>
    <definedName name="Other_Coverage__1_PMPM_dollar_amount">'[27]Tab 8 - Medical Questionnaire'!#REF!</definedName>
    <definedName name="Other_Coverage__2_PMPM_dollar_amount" localSheetId="4">'[27]Tab 8 - Medical Questionnaire'!#REF!</definedName>
    <definedName name="Other_Coverage__2_PMPM_dollar_amount">'[27]Tab 8 - Medical Questionnaire'!#REF!</definedName>
    <definedName name="outAccExec">[29]GlobalInput!$F$47</definedName>
    <definedName name="outAccManager">[29]GlobalInput!$F$48</definedName>
    <definedName name="outCenOut1">'[29]Master Census'!$A$5:$J$61</definedName>
    <definedName name="outCurrInforce1">[29]OMInput!$H$21</definedName>
    <definedName name="outCurrInforce2">[29]OMInput!$H$22</definedName>
    <definedName name="outCurrInforce3">[29]OMInput!$H$23</definedName>
    <definedName name="outCurrInforce4">[29]OMInput!$H$24</definedName>
    <definedName name="outCurrInforce5">[29]OMInput!$H$25</definedName>
    <definedName name="outCurrInforce6">[29]OMInput!$H$26</definedName>
    <definedName name="outEffDate">[29]GlobalInput!$F$40</definedName>
    <definedName name="outEffRenDate">'[29]Table Lookup'!$E$5</definedName>
    <definedName name="outGroupName">[29]GlobalInput!$F$38</definedName>
    <definedName name="outGroupOut1">'[29]Master Group'!$B$5:$K$69</definedName>
    <definedName name="outGrpNums">[29]GlobalInput!$F$39</definedName>
    <definedName name="outInfCRC">[9]IntExhCRC!$N$47</definedName>
    <definedName name="outNewRenew">[29]GlobalInput!$F$32</definedName>
    <definedName name="outOfState">'[29]Table Lookup'!$E$7</definedName>
    <definedName name="Outpatient_Mental_Health" localSheetId="4">#REF!</definedName>
    <definedName name="Outpatient_Mental_Health">#REF!</definedName>
    <definedName name="Outpatient_Substance_Abuse" localSheetId="4">#REF!</definedName>
    <definedName name="Outpatient_Substance_Abuse">#REF!</definedName>
    <definedName name="outProd">[29]GlobalInput!$F$31</definedName>
    <definedName name="outProjEnd">[29]GlobalInput!$F$41</definedName>
    <definedName name="outPropCRC">[9]IntExhCRC!$N$45</definedName>
    <definedName name="outQuoteTier">[29]OMInput!$F$31</definedName>
    <definedName name="outQuoteType">[29]GlobalInput!$F$32</definedName>
    <definedName name="outSignatureDef">'[29]Table Lookup'!$E$11</definedName>
    <definedName name="outSignatureName">'[29]Table Lookup'!$E$9</definedName>
    <definedName name="outState">[29]GlobalInput!$F$30</definedName>
    <definedName name="outTblSignatory">'[29]Table Lookup'!$B$67:$F$82</definedName>
    <definedName name="outUW">[29]GlobalInput!$F$49</definedName>
    <definedName name="outVNMinMem" localSheetId="4">[29]OMInput!#REF!</definedName>
    <definedName name="outVNMinMem">[29]OMInput!#REF!</definedName>
    <definedName name="Overview" localSheetId="4">#REF!</definedName>
    <definedName name="Overview">#REF!</definedName>
    <definedName name="Paid_Institutional_Claims" localSheetId="4">#REF!</definedName>
    <definedName name="Paid_Institutional_Claims">#REF!</definedName>
    <definedName name="Paid_Institutional_Claims_PEPM" localSheetId="4">#REF!</definedName>
    <definedName name="Paid_Institutional_Claims_PEPM">#REF!</definedName>
    <definedName name="Paid_Professional_Claims">#REF!</definedName>
    <definedName name="Paid_Professional_Claims_PEPM">#REF!</definedName>
    <definedName name="Paid_Rx_Claims">#REF!</definedName>
    <definedName name="Paid_Rx_Claims_PEPM">#REF!</definedName>
    <definedName name="Parent.Element">'[3]BF SETUP'!$B$39:$B$41</definedName>
    <definedName name="part_b_data" localSheetId="8">#REF!</definedName>
    <definedName name="part_b_data" localSheetId="20">#REF!</definedName>
    <definedName name="part_b_data" localSheetId="16">#REF!</definedName>
    <definedName name="part_b_data" localSheetId="1">#REF!</definedName>
    <definedName name="part_b_data" localSheetId="19">#REF!</definedName>
    <definedName name="part_b_data" localSheetId="4">#REF!</definedName>
    <definedName name="part_b_data" localSheetId="14">#REF!</definedName>
    <definedName name="part_b_data" localSheetId="13">#REF!</definedName>
    <definedName name="part_b_data" localSheetId="18">#REF!</definedName>
    <definedName name="part_b_data" localSheetId="10">#REF!</definedName>
    <definedName name="part_b_data">#REF!</definedName>
    <definedName name="part_b_report" localSheetId="8">#REF!</definedName>
    <definedName name="part_b_report" localSheetId="20">#REF!</definedName>
    <definedName name="part_b_report" localSheetId="16">#REF!</definedName>
    <definedName name="part_b_report" localSheetId="1">#REF!</definedName>
    <definedName name="part_b_report" localSheetId="19">#REF!</definedName>
    <definedName name="part_b_report" localSheetId="4">#REF!</definedName>
    <definedName name="part_b_report" localSheetId="14">#REF!</definedName>
    <definedName name="part_b_report" localSheetId="13">#REF!</definedName>
    <definedName name="part_b_report" localSheetId="18">#REF!</definedName>
    <definedName name="part_b_report" localSheetId="10">#REF!</definedName>
    <definedName name="part_b_report">#REF!</definedName>
    <definedName name="PCC" localSheetId="20">[3]Glossary!#REF!</definedName>
    <definedName name="PCC" localSheetId="19">[3]Glossary!#REF!</definedName>
    <definedName name="PCC" localSheetId="4">[3]Glossary!#REF!</definedName>
    <definedName name="PCC" localSheetId="13">[3]Glossary!#REF!</definedName>
    <definedName name="PCC">[3]Glossary!#REF!</definedName>
    <definedName name="PCTADJ" localSheetId="22">#REF!</definedName>
    <definedName name="PCTADJ" localSheetId="4">#REF!</definedName>
    <definedName name="PCTADJ">#REF!</definedName>
    <definedName name="pctadjip" localSheetId="4">#REF!</definedName>
    <definedName name="pctadjip">#REF!</definedName>
    <definedName name="PCTAnalysisPrint_Area" localSheetId="4">#REF!</definedName>
    <definedName name="PCTAnalysisPrint_Area">#REF!</definedName>
    <definedName name="pctmin">#REF!</definedName>
    <definedName name="pcttab">#REF!</definedName>
    <definedName name="percent" localSheetId="8">[6]Summary!#REF!</definedName>
    <definedName name="percent" localSheetId="16">[6]Summary!#REF!</definedName>
    <definedName name="percent" localSheetId="1">[6]Summary!#REF!</definedName>
    <definedName name="percent" localSheetId="19">[6]Summary!#REF!</definedName>
    <definedName name="percent" localSheetId="4">[6]Summary!#REF!</definedName>
    <definedName name="percent" localSheetId="14">[6]Summary!#REF!</definedName>
    <definedName name="percent" localSheetId="18">[6]Summary!#REF!</definedName>
    <definedName name="percent" localSheetId="10">[6]Summary!#REF!</definedName>
    <definedName name="percent">[6]Summary!#REF!</definedName>
    <definedName name="PEREE" localSheetId="22">#REF!</definedName>
    <definedName name="PEREE" localSheetId="4">#REF!</definedName>
    <definedName name="PEREE">#REF!</definedName>
    <definedName name="PFAD" localSheetId="4">#REF!</definedName>
    <definedName name="PFAD">#REF!</definedName>
    <definedName name="Physical_Therapy" localSheetId="4">#REF!</definedName>
    <definedName name="Physical_Therapy">#REF!</definedName>
    <definedName name="pivot_MTH_H">#REF!</definedName>
    <definedName name="Plan_menu">#REF!</definedName>
    <definedName name="Plan_MenuExp">#REF!</definedName>
    <definedName name="PLAN1">#REF!</definedName>
    <definedName name="PLAN10">#REF!</definedName>
    <definedName name="PLAN2">#REF!</definedName>
    <definedName name="PLAN3">#REF!</definedName>
    <definedName name="PLAN4">#REF!</definedName>
    <definedName name="PLAN5">#REF!</definedName>
    <definedName name="PLAN6">#REF!</definedName>
    <definedName name="PLAN7">#REF!</definedName>
    <definedName name="PLAN8">#REF!</definedName>
    <definedName name="PLAN9">#REF!</definedName>
    <definedName name="PlanFactor">#REF!</definedName>
    <definedName name="PlanFiduciaryRowSource">#REF!</definedName>
    <definedName name="PlanLabels">#REF!</definedName>
    <definedName name="Plans_lookup1">#REF!</definedName>
    <definedName name="plans_lookup2">#REF!</definedName>
    <definedName name="Plans_Lookup3">#REF!</definedName>
    <definedName name="Plans_lookup4">#REF!</definedName>
    <definedName name="Plans_lookup5">#REF!</definedName>
    <definedName name="Plans_PS125">#REF!</definedName>
    <definedName name="Plans_PS126plus">#REF!</definedName>
    <definedName name="Plans1">#REF!</definedName>
    <definedName name="Plans2">#REF!</definedName>
    <definedName name="Plans3">#REF!</definedName>
    <definedName name="Plans3_PS">#REF!</definedName>
    <definedName name="Plans4">#REF!</definedName>
    <definedName name="Plans5">#REF!</definedName>
    <definedName name="PlansCurrent">#REF!</definedName>
    <definedName name="PlansQuoted">#REF!</definedName>
    <definedName name="PM">#REF!</definedName>
    <definedName name="PMPM_dollar_amount">#REF!</definedName>
    <definedName name="pooling">#REF!</definedName>
    <definedName name="Pooling_Level">#REF!</definedName>
    <definedName name="Pooling_Level_Default">#REF!</definedName>
    <definedName name="Pooling_Levels">[5]Pooling!$C$25:$L$25</definedName>
    <definedName name="pos" localSheetId="4">#REF!</definedName>
    <definedName name="pos">#REF!</definedName>
    <definedName name="POS_AgeSex" localSheetId="4">#REF!</definedName>
    <definedName name="POS_AgeSex">#REF!</definedName>
    <definedName name="POS_BaseMedical" localSheetId="4">'[17]Custom Benefits'!#REF!</definedName>
    <definedName name="POS_BaseMedical">'[17]Custom Benefits'!#REF!</definedName>
    <definedName name="POS_Benefit_Pct" localSheetId="4">#REF!</definedName>
    <definedName name="POS_Benefit_Pct">#REF!</definedName>
    <definedName name="POS_Benefit_Pct_Rx" localSheetId="4">#REF!</definedName>
    <definedName name="POS_Benefit_Pct_Rx">#REF!</definedName>
    <definedName name="POS_Bound" localSheetId="4">#REF!</definedName>
    <definedName name="POS_Bound">#REF!</definedName>
    <definedName name="POS_CalCobra">#REF!</definedName>
    <definedName name="POS_CapitatedClaims">#REF!</definedName>
    <definedName name="POS_Carrier">#REF!</definedName>
    <definedName name="POS_CarrierLeverage">#REF!</definedName>
    <definedName name="POS_CarrierPool">#REF!</definedName>
    <definedName name="POS_Change">#REF!</definedName>
    <definedName name="POS_County">#REF!</definedName>
    <definedName name="POS_Cty_1">#REF!</definedName>
    <definedName name="POS_Cty_2">#REF!</definedName>
    <definedName name="POS_Cty_3">#REF!</definedName>
    <definedName name="POS_CtyPct_1">#REF!</definedName>
    <definedName name="POS_CtyPct_2">#REF!</definedName>
    <definedName name="POS_CtyPct_3">#REF!</definedName>
    <definedName name="POS_CustomMedical" localSheetId="4">'[17]Custom Benefits'!#REF!</definedName>
    <definedName name="POS_CustomMedical">'[17]Custom Benefits'!#REF!</definedName>
    <definedName name="POS_DEP_PCT" localSheetId="4">#REF!</definedName>
    <definedName name="POS_DEP_PCT">#REF!</definedName>
    <definedName name="POS_DepContr" localSheetId="4">#REF!</definedName>
    <definedName name="POS_DepContr">#REF!</definedName>
    <definedName name="POS_EE_PCT" localSheetId="4">#REF!</definedName>
    <definedName name="POS_EE_PCT">#REF!</definedName>
    <definedName name="POS_EEContr">#REF!</definedName>
    <definedName name="POS_ExpBusAdj_Pct">#REF!</definedName>
    <definedName name="POS_ExpBusAdj_Reason">#REF!</definedName>
    <definedName name="POS_ExpManual_MedPlan">#REF!</definedName>
    <definedName name="POS_ExpManual_MedRates">#REF!</definedName>
    <definedName name="POS_ExpManual_RxPlan">#REF!</definedName>
    <definedName name="POS_ExpManual_RxRates">#REF!</definedName>
    <definedName name="POS_ExpQuoted_Census">#REF!</definedName>
    <definedName name="POS_ExpQuoted_MedRates">#REF!</definedName>
    <definedName name="POS_ExpQuoted_RxRates">#REF!</definedName>
    <definedName name="POS_ExpRate">'[4]ExpMod POS'!$W$101</definedName>
    <definedName name="POS_ExpUWAdj_Pct" localSheetId="4">#REF!</definedName>
    <definedName name="POS_ExpUWAdj_Pct">#REF!</definedName>
    <definedName name="POS_ExpUWAdj_Pct_Rx" localSheetId="4">#REF!</definedName>
    <definedName name="POS_ExpUWAdj_Pct_Rx">#REF!</definedName>
    <definedName name="POS_ExpUWAdj_Reason" localSheetId="4">#REF!</definedName>
    <definedName name="POS_ExpUWAdj_Reason">#REF!</definedName>
    <definedName name="POS_ExpUWAdj_Reason_Rx">#REF!</definedName>
    <definedName name="POS_FF1">#REF!</definedName>
    <definedName name="POS_FF2">#REF!</definedName>
    <definedName name="POS_FinalFactor">#REF!</definedName>
    <definedName name="POS_Floor">#REF!</definedName>
    <definedName name="POS_Industry">#REF!</definedName>
    <definedName name="POS_LargeClaims">#REF!</definedName>
    <definedName name="POS_LargeClaimsNum">#REF!</definedName>
    <definedName name="POS_ManualOverrides">'[17]ExpMod POS'!$M$20,'[17]ExpMod POS'!$M$22,'[17]ExpMod POS'!$M$24:$M$25,'[17]ExpMod POS'!$M$37:$M$38,'[17]ExpMod POS'!$M$43,'[17]ExpMod POS'!$M$45,'[17]ExpMod POS'!$M$52,'[17]ExpMod POS'!$M$58,'[17]ExpMod POS'!$M$60,'[17]ExpMod POS'!$M$64,'[17]ExpMod POS'!$M$84, '[17]ExpMod POS'!$M$88</definedName>
    <definedName name="POS_Mbrs" localSheetId="4">#REF!</definedName>
    <definedName name="POS_Mbrs">#REF!</definedName>
    <definedName name="POS_MbrsRat" localSheetId="4">#REF!</definedName>
    <definedName name="POS_MbrsRat">#REF!</definedName>
    <definedName name="POS_Med_Differential" localSheetId="4">'[17]Custom Benefits'!#REF!</definedName>
    <definedName name="POS_Med_Differential">'[17]Custom Benefits'!#REF!</definedName>
    <definedName name="POS_NonFloor" localSheetId="4">#REF!</definedName>
    <definedName name="POS_NonFloor">#REF!</definedName>
    <definedName name="POS_plannames1" localSheetId="4">#REF!</definedName>
    <definedName name="POS_plannames1">#REF!</definedName>
    <definedName name="POS_plannames2" localSheetId="4">#REF!</definedName>
    <definedName name="POS_plannames2">#REF!</definedName>
    <definedName name="POS_Plans1">#REF!</definedName>
    <definedName name="POS_Plans2">#REF!</definedName>
    <definedName name="POS_PS">#REF!</definedName>
    <definedName name="POS_rxplannames">#REF!</definedName>
    <definedName name="POS_SalesMgmt">#REF!</definedName>
    <definedName name="POS_Scenario">#REF!</definedName>
    <definedName name="POS_SI">#REF!</definedName>
    <definedName name="POS_Size">#REF!</definedName>
    <definedName name="POS_SoleCarrier1">#REF!</definedName>
    <definedName name="POS_Sub_1">#REF!</definedName>
    <definedName name="POS_Sub_2">#REF!</definedName>
    <definedName name="POS_Sub_3">#REF!</definedName>
    <definedName name="POS_Sub_4">#REF!</definedName>
    <definedName name="POS_Sub_Tot">#REF!</definedName>
    <definedName name="POS_TierStructure">#REF!</definedName>
    <definedName name="POS_UWMgmt">#REF!</definedName>
    <definedName name="POS_WC">#REF!</definedName>
    <definedName name="poscbase">#REF!</definedName>
    <definedName name="posncbase">#REF!</definedName>
    <definedName name="posncsplit">#REF!</definedName>
    <definedName name="ppo">#REF!</definedName>
    <definedName name="PPO_AgeSex">#REF!</definedName>
    <definedName name="PPO_Benefit_Pct">#REF!</definedName>
    <definedName name="PPO_Benefit_Pct_Rx">#REF!</definedName>
    <definedName name="PPO_Bound">#REF!</definedName>
    <definedName name="PPO_CalCobra">#REF!</definedName>
    <definedName name="PPO_CapitatedClaims">#REF!</definedName>
    <definedName name="PPO_Carrier">#REF!</definedName>
    <definedName name="PPO_CarrierLeverage">#REF!</definedName>
    <definedName name="PPO_CarrierPool">#REF!</definedName>
    <definedName name="PPO_Change">#REF!</definedName>
    <definedName name="PPO_County">#REF!</definedName>
    <definedName name="PPO_Cty_1">#REF!</definedName>
    <definedName name="PPO_Cty_2">#REF!</definedName>
    <definedName name="PPO_Cty_3">#REF!</definedName>
    <definedName name="PPO_CtyPct_1">#REF!</definedName>
    <definedName name="PPO_CtyPct_2">#REF!</definedName>
    <definedName name="PPO_CtyPct_3">#REF!</definedName>
    <definedName name="PPO_DEP_PCT">#REF!</definedName>
    <definedName name="PPO_DepContr">#REF!</definedName>
    <definedName name="PPO_EE_PCT">#REF!</definedName>
    <definedName name="PPO_EEContr">#REF!</definedName>
    <definedName name="PPO_ExpBusAdj_Pct">#REF!</definedName>
    <definedName name="PPO_ExpBusAdj_Reason">#REF!</definedName>
    <definedName name="PPO_ExpManual_MedPlan">#REF!</definedName>
    <definedName name="PPO_ExpManual_MedRates">#REF!</definedName>
    <definedName name="PPO_ExpManual_RxPlan">#REF!</definedName>
    <definedName name="PPO_ExpManual_RxRates">#REF!</definedName>
    <definedName name="PPO_ExpQuoted_Census">#REF!</definedName>
    <definedName name="PPO_ExpQuoted_MedRates">#REF!</definedName>
    <definedName name="PPO_ExpQuoted_RxRates">#REF!</definedName>
    <definedName name="PPO_ExpRate">'[4]ExpMod PPO'!$W$101</definedName>
    <definedName name="PPO_ExpUWAdj_Pct" localSheetId="4">#REF!</definedName>
    <definedName name="PPO_ExpUWAdj_Pct">#REF!</definedName>
    <definedName name="PPO_ExpUWAdj_Pct_Rx" localSheetId="4">#REF!</definedName>
    <definedName name="PPO_ExpUWAdj_Pct_Rx">#REF!</definedName>
    <definedName name="PPO_ExpUWAdj_Reason" localSheetId="4">#REF!</definedName>
    <definedName name="PPO_ExpUWAdj_Reason">#REF!</definedName>
    <definedName name="PPO_ExpUWAdj_Reason_Rx">#REF!</definedName>
    <definedName name="PPO_FF1">#REF!</definedName>
    <definedName name="PPO_FF2">#REF!</definedName>
    <definedName name="PPO_FinalFactor">#REF!</definedName>
    <definedName name="PPO_Floor">#REF!</definedName>
    <definedName name="PPO_Industry">#REF!</definedName>
    <definedName name="PPO_LargeClaims">#REF!</definedName>
    <definedName name="PPO_LargeClaimsNum">#REF!</definedName>
    <definedName name="PPO_ManualOverrides">'[17]ExpMod PPO'!$M$20,'[17]ExpMod PPO'!$M$22,'[17]ExpMod PPO'!$M$24:$M$25,'[17]ExpMod PPO'!$M$37:$M$38,'[17]ExpMod PPO'!$M$43,'[17]ExpMod PPO'!$M$45,'[17]ExpMod PPO'!$M$52,'[17]ExpMod PPO'!$M$58,'[17]ExpMod PPO'!$M$60,'[17]ExpMod PPO'!$M$64,'[17]ExpMod PPO'!$M$84, '[17]ExpMod PPO'!$M$88</definedName>
    <definedName name="PPO_Mbrs" localSheetId="4">#REF!</definedName>
    <definedName name="PPO_Mbrs">#REF!</definedName>
    <definedName name="PPO_MbrsRat" localSheetId="4">#REF!</definedName>
    <definedName name="PPO_MbrsRat">#REF!</definedName>
    <definedName name="PPO_NonFloor" localSheetId="4">#REF!</definedName>
    <definedName name="PPO_NonFloor">#REF!</definedName>
    <definedName name="PPO_plannames1">#REF!</definedName>
    <definedName name="PPO_plannames2">#REF!</definedName>
    <definedName name="PPO_Plans1">#REF!</definedName>
    <definedName name="PPO_Plans2">#REF!</definedName>
    <definedName name="PPO_Plans3">#REF!</definedName>
    <definedName name="PPO_Plans4">#REF!</definedName>
    <definedName name="PPO_Plans5">#REF!</definedName>
    <definedName name="PPO_PS">#REF!</definedName>
    <definedName name="PPO_rxplannames">#REF!</definedName>
    <definedName name="PPO_SalesMgmt">#REF!</definedName>
    <definedName name="PPO_Scenario">#REF!</definedName>
    <definedName name="PPO_SI">#REF!</definedName>
    <definedName name="PPO_Size">#REF!</definedName>
    <definedName name="PPO_SoleCarrier1">#REF!</definedName>
    <definedName name="PPO_Sub_1">#REF!</definedName>
    <definedName name="PPO_Sub_2">#REF!</definedName>
    <definedName name="PPO_Sub_3">#REF!</definedName>
    <definedName name="PPO_Sub_4">#REF!</definedName>
    <definedName name="PPO_Sub_Tot">#REF!</definedName>
    <definedName name="PPO_TierStructure">#REF!</definedName>
    <definedName name="PPO_UWMgmt">#REF!</definedName>
    <definedName name="PPO_WC">#REF!</definedName>
    <definedName name="PPO2_AgeSex">#REF!</definedName>
    <definedName name="PPO2_CalCobra">#REF!</definedName>
    <definedName name="PPO2_Change">#REF!</definedName>
    <definedName name="PPO2_County">#REF!</definedName>
    <definedName name="PPO2_Cty_1">#REF!</definedName>
    <definedName name="PPO2_Cty_2">#REF!</definedName>
    <definedName name="PPO2_Cty_3">#REF!</definedName>
    <definedName name="PPO2_CtyPct_1">#REF!</definedName>
    <definedName name="PPO2_CtyPct_2">#REF!</definedName>
    <definedName name="PPO2_CtyPct_3">#REF!</definedName>
    <definedName name="PPO2_DEP_PCT">#REF!</definedName>
    <definedName name="PPO2_DepContr">#REF!</definedName>
    <definedName name="PPO2_EE_PCT">#REF!</definedName>
    <definedName name="PPO2_EEContr">#REF!</definedName>
    <definedName name="PPO2_FF1">#REF!</definedName>
    <definedName name="PPO2_FF2">#REF!</definedName>
    <definedName name="PPO2_FinalFactor">#REF!</definedName>
    <definedName name="PPO2_Floor">#REF!</definedName>
    <definedName name="PPO2_Industry">#REF!</definedName>
    <definedName name="PPO2_Mbrs">#REF!</definedName>
    <definedName name="PPO2_MbrsRat">#REF!</definedName>
    <definedName name="PPO2_NonFloor">#REF!</definedName>
    <definedName name="PPO2_PS">#REF!</definedName>
    <definedName name="PPO2_SalesMgmt">#REF!</definedName>
    <definedName name="PPO2_Scenario">#REF!</definedName>
    <definedName name="PPO2_SI">#REF!</definedName>
    <definedName name="PPO2_Size">#REF!</definedName>
    <definedName name="PPO2_SoleCarrier1">#REF!</definedName>
    <definedName name="PPO2_Sub_1">#REF!</definedName>
    <definedName name="PPO2_Sub_2">#REF!</definedName>
    <definedName name="PPO2_Sub_3">#REF!</definedName>
    <definedName name="PPO2_Sub_4">#REF!</definedName>
    <definedName name="PPO2_Sub_Tot">#REF!</definedName>
    <definedName name="PPO2_TierStructure">#REF!</definedName>
    <definedName name="PPO2_UWMgmt">#REF!</definedName>
    <definedName name="PPO2_WC">#REF!</definedName>
    <definedName name="ppobase">#REF!</definedName>
    <definedName name="pposplit">#REF!</definedName>
    <definedName name="Prescription_Drugs">#REF!</definedName>
    <definedName name="pricingmodel">#REF!</definedName>
    <definedName name="_xlnm.Print_Area" localSheetId="8">'Basic Life_AD&amp;D'!$B$1:$G$71</definedName>
    <definedName name="_xlnm.Print_Area" localSheetId="3">'Carrier Bundling &amp; Value Prop.'!$A$1:$D$10</definedName>
    <definedName name="_xlnm.Print_Area" localSheetId="2">'Client General Info. (Mercer)'!$A$1:$G$25</definedName>
    <definedName name="_xlnm.Print_Area" localSheetId="20">'Disability EOI Profile'!$B$1:$E$17</definedName>
    <definedName name="_xlnm.Print_Area" localSheetId="16">LTD!$B$1:$G$102</definedName>
    <definedName name="_xlnm.Print_Area" localSheetId="1">'RFP Cover Page'!$A$1:$L$61</definedName>
    <definedName name="_xlnm.Print_Area" localSheetId="19">'STD-Statutory States'!$B$1:$H$39</definedName>
    <definedName name="_xlnm.Print_Area" localSheetId="4">'Underwriting Requirements '!$A$1:$E$19</definedName>
    <definedName name="_xlnm.Print_Area" localSheetId="14">'VAD&amp;D'!$B$1:$H$59</definedName>
    <definedName name="_xlnm.Print_Area" localSheetId="13">'Vol Life EOI Profile'!$B$1:$E$22</definedName>
    <definedName name="_xlnm.Print_Area" localSheetId="18">'Vol STD '!$B$1:$G$101</definedName>
    <definedName name="_xlnm.Print_Area" localSheetId="10">'Vol Term Life'!$B$1:$G$132</definedName>
    <definedName name="Print99" localSheetId="22">#REF!</definedName>
    <definedName name="Print99" localSheetId="4">#REF!</definedName>
    <definedName name="Print99">#REF!</definedName>
    <definedName name="Print99full" localSheetId="4">#REF!</definedName>
    <definedName name="Print99full">#REF!</definedName>
    <definedName name="Prior_Medical_Plan_Base_Rate" localSheetId="4">#REF!</definedName>
    <definedName name="Prior_Medical_Plan_Base_Rate">#REF!</definedName>
    <definedName name="Prior_Plan_Code">#REF!</definedName>
    <definedName name="Prior_Plan_Description">#REF!</definedName>
    <definedName name="Prior_Plan_Description_Lookup">#REF!</definedName>
    <definedName name="Prior_Plan_ExternalModelBaseRate">#REF!</definedName>
    <definedName name="Prior_Plan_ExternalModelCopayLeverage">#REF!</definedName>
    <definedName name="Prior_Plan_MonthsInForce">#REF!</definedName>
    <definedName name="Prior_Rx_Plan_Code">#REF!</definedName>
    <definedName name="Prior_Rx_Plan_Description">#REF!</definedName>
    <definedName name="Prior_Rx_Plan_Description_Lookup">#REF!</definedName>
    <definedName name="Prior_Rx_Plan_ExternalModelBaseRate">#REF!</definedName>
    <definedName name="Prior_Rx_Plan_ExternalModelCopayLeverage">#REF!</definedName>
    <definedName name="Prior_Rx_Plan_ModelBaseRate">#REF!</definedName>
    <definedName name="Prior_Rx_Plan_MonthsInForce">#REF!</definedName>
    <definedName name="PriorDeductibleFundingFactor">'[5]HRA-HSA'!$L$36</definedName>
    <definedName name="Private_Duty_Nursing" localSheetId="22">#REF!</definedName>
    <definedName name="Private_Duty_Nursing" localSheetId="4">#REF!</definedName>
    <definedName name="Private_Duty_Nursing">#REF!</definedName>
    <definedName name="Products1" localSheetId="4">#REF!</definedName>
    <definedName name="Products1">#REF!</definedName>
    <definedName name="Products2" localSheetId="4">#REF!</definedName>
    <definedName name="Products2">#REF!</definedName>
    <definedName name="Profit">#REF!</definedName>
    <definedName name="Proposal">#REF!</definedName>
    <definedName name="Proposed_Commission_Percent">#REF!</definedName>
    <definedName name="Proposed_Medical_Adjustments_Descriptions">#REF!</definedName>
    <definedName name="Proposed_Medical_Adjustments_PEPMs">#REF!</definedName>
    <definedName name="Proposed_Medical_Riders">#REF!</definedName>
    <definedName name="Proposed_Medical_Riders_Categories">#REF!</definedName>
    <definedName name="Proposed_Medical_Riders_Descriptions">#REF!</definedName>
    <definedName name="Proposed_Medical_Riders_PEPMs">#REF!</definedName>
    <definedName name="Proposed_Plan_BasePMPM">#REF!</definedName>
    <definedName name="Proposed_Plan_Code">#REF!</definedName>
    <definedName name="Proposed_Plan_Description">#REF!</definedName>
    <definedName name="Proposed_Plan_Description_Lookup">#REF!</definedName>
    <definedName name="Proposed_Plan_ExternalModelBaseRate">#REF!</definedName>
    <definedName name="Proposed_Plan_ExternalModelCopayLeverage">#REF!</definedName>
    <definedName name="Proposed_Plan_PMPM">#REF!</definedName>
    <definedName name="Proposed_Rx_Adjustments_Descriptions">#REF!</definedName>
    <definedName name="Proposed_Rx_Adjustments_PEPMs">#REF!</definedName>
    <definedName name="Proposed_Rx_Plan_Code">#REF!</definedName>
    <definedName name="Proposed_Rx_Plan_Description">#REF!</definedName>
    <definedName name="Proposed_Rx_Plan_Description_Lookup">#REF!</definedName>
    <definedName name="Proposed_Rx_Plan_ExternalModelBaseRate">#REF!</definedName>
    <definedName name="Proposed_Rx_Plan_ExternalModelCopayLeverage">#REF!</definedName>
    <definedName name="Proposed_Rx_Plan_PMPM">#REF!</definedName>
    <definedName name="ProposedDeductibleFundingFactor">'[5]HRA-HSA'!$L$42</definedName>
    <definedName name="Prospect" localSheetId="22">#REF!</definedName>
    <definedName name="Prospect" localSheetId="4">#REF!</definedName>
    <definedName name="Prospect">#REF!</definedName>
    <definedName name="Prosthetics" localSheetId="4">#REF!</definedName>
    <definedName name="Prosthetics">#REF!</definedName>
    <definedName name="ProvCost">[14]ProvCost!$A$18:$AH$346</definedName>
    <definedName name="PS_message">'[13]SCRATCH (2)'!$B$38</definedName>
    <definedName name="PS_Title">'[13]SCRATCH (2)'!$B$37</definedName>
    <definedName name="q1_data" localSheetId="8">'[30]Part A - 1st qtr.'!#REF!</definedName>
    <definedName name="q1_data" localSheetId="16">'[30]Part A - 1st qtr.'!#REF!</definedName>
    <definedName name="q1_data" localSheetId="1">'[30]Part A - 1st qtr.'!#REF!</definedName>
    <definedName name="q1_data" localSheetId="19">'[30]Part A - 1st qtr.'!#REF!</definedName>
    <definedName name="q1_data" localSheetId="4">'[30]Part A - 1st qtr.'!#REF!</definedName>
    <definedName name="q1_data" localSheetId="14">'[30]Part A - 1st qtr.'!#REF!</definedName>
    <definedName name="q1_data" localSheetId="18">'[30]Part A - 1st qtr.'!#REF!</definedName>
    <definedName name="q1_data" localSheetId="10">'[30]Part A - 1st qtr.'!#REF!</definedName>
    <definedName name="q1_data">'[30]Part A - 1st qtr.'!#REF!</definedName>
    <definedName name="q2_data" localSheetId="8">'[30]Part A - 2nd qtr'!#REF!</definedName>
    <definedName name="q2_data" localSheetId="16">'[30]Part A - 2nd qtr'!#REF!</definedName>
    <definedName name="q2_data" localSheetId="1">'[30]Part A - 2nd qtr'!#REF!</definedName>
    <definedName name="q2_data" localSheetId="19">'[30]Part A - 2nd qtr'!#REF!</definedName>
    <definedName name="q2_data" localSheetId="4">'[30]Part A - 2nd qtr'!#REF!</definedName>
    <definedName name="q2_data" localSheetId="14">'[30]Part A - 2nd qtr'!#REF!</definedName>
    <definedName name="q2_data" localSheetId="18">'[30]Part A - 2nd qtr'!#REF!</definedName>
    <definedName name="q2_data" localSheetId="10">'[30]Part A - 2nd qtr'!#REF!</definedName>
    <definedName name="q2_data">'[30]Part A - 2nd qtr'!#REF!</definedName>
    <definedName name="q3_data" localSheetId="1">'[30]Part A - 3rd qtr. '!#REF!</definedName>
    <definedName name="q3_data" localSheetId="4">'[30]Part A - 3rd qtr. '!#REF!</definedName>
    <definedName name="q3_data">'[30]Part A - 3rd qtr. '!#REF!</definedName>
    <definedName name="q4_data" localSheetId="1">'[30]Part A - 4th qtr.'!#REF!</definedName>
    <definedName name="q4_data" localSheetId="4">'[30]Part A - 4th qtr.'!#REF!</definedName>
    <definedName name="q4_data">'[30]Part A - 4th qtr.'!#REF!</definedName>
    <definedName name="Quality">'[15]Network Questionnaire'!#REF!</definedName>
    <definedName name="Quote_ID" localSheetId="22">#REF!</definedName>
    <definedName name="Quote_ID" localSheetId="4">#REF!</definedName>
    <definedName name="Quote_ID">#REF!</definedName>
    <definedName name="Quote_ID_Orig" localSheetId="4">#REF!</definedName>
    <definedName name="Quote_ID_Orig">#REF!</definedName>
    <definedName name="Quoted_Medical_Rx_Rate" localSheetId="4">#REF!</definedName>
    <definedName name="Quoted_Medical_Rx_Rate">#REF!</definedName>
    <definedName name="Quoted_Tier">#REF!</definedName>
    <definedName name="QuoteEffDate">#REF!</definedName>
    <definedName name="QuoteID" localSheetId="4">'[7]PPO ASO Fee'!#REF!</definedName>
    <definedName name="QuoteID">'[7]PPO ASO Fee'!#REF!</definedName>
    <definedName name="QuoteSavedFlag" localSheetId="22">#REF!</definedName>
    <definedName name="QuoteSavedFlag" localSheetId="4">#REF!</definedName>
    <definedName name="QuoteSavedFlag">#REF!</definedName>
    <definedName name="QuoteType" localSheetId="22">'[7]PPO ASO Fee'!#REF!</definedName>
    <definedName name="QuoteType" localSheetId="4">'[7]PPO ASO Fee'!#REF!</definedName>
    <definedName name="QuoteType">'[7]PPO ASO Fee'!#REF!</definedName>
    <definedName name="QuoteVersion" localSheetId="22">#REF!</definedName>
    <definedName name="QuoteVersion" localSheetId="4">#REF!</definedName>
    <definedName name="QuoteVersion">#REF!</definedName>
    <definedName name="QuoteVersionLabel" localSheetId="4">#REF!</definedName>
    <definedName name="QuoteVersionLabel">#REF!</definedName>
    <definedName name="Rate_Operator1" localSheetId="4">#REF!</definedName>
    <definedName name="Rate_Operator1">#REF!</definedName>
    <definedName name="Rates">[13]RateCalc!$A$5:$N$309</definedName>
    <definedName name="RefPlan" localSheetId="22">#REF!</definedName>
    <definedName name="RefPlan" localSheetId="4">#REF!</definedName>
    <definedName name="RefPlan">#REF!</definedName>
    <definedName name="RefPlanCode" localSheetId="4">#REF!</definedName>
    <definedName name="RefPlanCode">#REF!</definedName>
    <definedName name="RefPlanRelCost" localSheetId="4">#REF!</definedName>
    <definedName name="RefPlanRelCost">#REF!</definedName>
    <definedName name="RefPlans">'[31]Reference Plans'!$B$8:$Q$25</definedName>
    <definedName name="RenewalDate" localSheetId="22">#REF!</definedName>
    <definedName name="RenewalDate" localSheetId="4">#REF!</definedName>
    <definedName name="RenewalDate">#REF!</definedName>
    <definedName name="Requote_Number" localSheetId="22">[17]Input1!#REF!</definedName>
    <definedName name="Requote_Number" localSheetId="4">[17]Input1!#REF!</definedName>
    <definedName name="Requote_Number">[17]Input1!#REF!</definedName>
    <definedName name="ret" localSheetId="22">#REF!</definedName>
    <definedName name="ret" localSheetId="4">#REF!</definedName>
    <definedName name="ret">#REF!</definedName>
    <definedName name="RET_Request" localSheetId="4">#REF!</definedName>
    <definedName name="RET_Request">#REF!</definedName>
    <definedName name="RETENTION" localSheetId="4">#REF!</definedName>
    <definedName name="RETENTION">#REF!</definedName>
    <definedName name="RetentionCategory">#REF!</definedName>
    <definedName name="retmin">#REF!</definedName>
    <definedName name="Retrmc">#REF!</definedName>
    <definedName name="Retroactivity2">'[3]BF SETUP'!$A$55:$A$56</definedName>
    <definedName name="RETW" localSheetId="22">#REF!</definedName>
    <definedName name="RETW" localSheetId="4">#REF!</definedName>
    <definedName name="RETW">#REF!</definedName>
    <definedName name="RETWO" localSheetId="4">#REF!</definedName>
    <definedName name="RETWO">#REF!</definedName>
    <definedName name="RFA_LOBs" localSheetId="4">#REF!</definedName>
    <definedName name="RFA_LOBs">#REF!</definedName>
    <definedName name="Rider_Adjustments_Descriptions">#REF!</definedName>
    <definedName name="Rider_Adjustments_Factors">#REF!</definedName>
    <definedName name="Rider_Options_Descriptions">#REF!</definedName>
    <definedName name="Rider1_Type">#REF!</definedName>
    <definedName name="Rider2_Type">#REF!</definedName>
    <definedName name="Rider3_Type">#REF!</definedName>
    <definedName name="Riders">#REF!</definedName>
    <definedName name="Riders_Options">[5]Riders!$B$7:$N$29</definedName>
    <definedName name="RMC" localSheetId="22">#REF!</definedName>
    <definedName name="RMC" localSheetId="4">#REF!</definedName>
    <definedName name="RMC">#REF!</definedName>
    <definedName name="ROLLING">#N/A</definedName>
    <definedName name="rtg_prd" localSheetId="4">#REF!</definedName>
    <definedName name="rtg_prd">#REF!</definedName>
    <definedName name="Rx___5_10_Closed">"Rx_Plans1"</definedName>
    <definedName name="Rx_Adjusted_Cost_PEPM" localSheetId="4">#REF!</definedName>
    <definedName name="Rx_Adjusted_Cost_PEPM">#REF!</definedName>
    <definedName name="Rx_Adjustments_Descriptions" localSheetId="4">#REF!</definedName>
    <definedName name="Rx_Adjustments_Descriptions">#REF!</definedName>
    <definedName name="Rx_Adjustments_Factors" localSheetId="4">#REF!</definedName>
    <definedName name="Rx_Adjustments_Factors">#REF!</definedName>
    <definedName name="Rx_Administration">#REF!</definedName>
    <definedName name="Rx_Benefit_Changes">#REF!</definedName>
    <definedName name="Rx_Blended_Rate">#REF!</definedName>
    <definedName name="Rx_Commission">#REF!</definedName>
    <definedName name="Rx_Credibility">#REF!</definedName>
    <definedName name="Rx_Experience_Adjusted_Cost_PEPM">#REF!</definedName>
    <definedName name="Rx_Experience_Adjustments_Descriptions">#REF!</definedName>
    <definedName name="Rx_Experience_Adjustments_PEPMs">#REF!</definedName>
    <definedName name="Rx_Experience_Administration">#REF!</definedName>
    <definedName name="Rx_Experience_Administration_PEPM">#REF!</definedName>
    <definedName name="Rx_Experience_Commission">#REF!</definedName>
    <definedName name="Rx_Experience_Commission_PEPM">#REF!</definedName>
    <definedName name="Rx_Experience_Cost_PEPM">#REF!</definedName>
    <definedName name="Rx_Experience_Margin">#REF!</definedName>
    <definedName name="Rx_Experience_Margin_Adjustment">#REF!</definedName>
    <definedName name="Rx_Experience_Margin_PEPM">#REF!</definedName>
    <definedName name="Rx_Experience_MultipleCase_Adjustment">[5]MultipleCase!$H$23</definedName>
    <definedName name="Rx_Experience_PremiumTax" localSheetId="4">#REF!</definedName>
    <definedName name="Rx_Experience_PremiumTax">#REF!</definedName>
    <definedName name="Rx_Experience_PremiumTax_PEPM" localSheetId="4">#REF!</definedName>
    <definedName name="Rx_Experience_PremiumTax_PEPM">#REF!</definedName>
    <definedName name="Rx_Experience_Rate" localSheetId="4">#REF!</definedName>
    <definedName name="Rx_Experience_Rate">#REF!</definedName>
    <definedName name="Rx_Experience_Trend_Adjustment">#REF!</definedName>
    <definedName name="Rx_Experience_Trend_Adjustment_PEPM">#REF!</definedName>
    <definedName name="Rx_lookup1">#REF!</definedName>
    <definedName name="Rx_lookup2">#REF!</definedName>
    <definedName name="Rx_lookup3">#REF!</definedName>
    <definedName name="Rx_lookup4">#REF!</definedName>
    <definedName name="Rx_Manual_MultipleCase_Adjustment">[5]MultipleCase!$H$21</definedName>
    <definedName name="Rx_Manual_Rate" localSheetId="4">#REF!</definedName>
    <definedName name="Rx_Manual_Rate">#REF!</definedName>
    <definedName name="Rx_Margin" localSheetId="4">#REF!</definedName>
    <definedName name="Rx_Margin">#REF!</definedName>
    <definedName name="Rx_Margin_Adjustment" localSheetId="4">#REF!</definedName>
    <definedName name="Rx_Margin_Adjustment">#REF!</definedName>
    <definedName name="Rx_Margin_Adjustment_Percent">#REF!</definedName>
    <definedName name="Rx_Margin_Percent">#REF!</definedName>
    <definedName name="Rx_MultipleCase_PEPM">#REF!</definedName>
    <definedName name="Rx_Options">#REF!</definedName>
    <definedName name="Rx_Options_Rates">#REF!</definedName>
    <definedName name="Rx_Plan_AgeSexTier_Factor">#REF!</definedName>
    <definedName name="Rx_Plan_Base_Rate_PMPM">#REF!</definedName>
    <definedName name="Rx_Plan_COBRA_Adjustment">#REF!</definedName>
    <definedName name="Rx_Plan_Codes">#REF!</definedName>
    <definedName name="Rx_Plan_County_Factor">#REF!</definedName>
    <definedName name="Rx_Plan_Descriptions">#REF!</definedName>
    <definedName name="Rx_Plan_EmployerContribution_Adjustment">#REF!</definedName>
    <definedName name="Rx_Plan_GroupSize_Adjustment">#REF!</definedName>
    <definedName name="Rx_Plan_Industry_Adjustment">#REF!</definedName>
    <definedName name="Rx_Plan_Trend_Adjustment">#REF!</definedName>
    <definedName name="Rx_Plans">[5]RxPlans!$B$9:$O$157</definedName>
    <definedName name="Rx_Plans1" localSheetId="22">#REF!</definedName>
    <definedName name="Rx_Plans1" localSheetId="4">#REF!</definedName>
    <definedName name="Rx_Plans1">#REF!</definedName>
    <definedName name="Rx_Plans2" localSheetId="4">#REF!</definedName>
    <definedName name="Rx_Plans2">#REF!</definedName>
    <definedName name="Rx_Plans3" localSheetId="4">#REF!</definedName>
    <definedName name="Rx_Plans3">#REF!</definedName>
    <definedName name="Rx_Plans4">#REF!</definedName>
    <definedName name="Rx_PremiumTax">#REF!</definedName>
    <definedName name="Rx_Rebates_PEPM">#REF!</definedName>
    <definedName name="Rx_Rebates_Percent">#REF!</definedName>
    <definedName name="RXBREAKOUT">'[32]COST BREAKOUT'!$A$1:$AA$144</definedName>
    <definedName name="rxclmtab" localSheetId="22">#REF!</definedName>
    <definedName name="rxclmtab" localSheetId="4">#REF!</definedName>
    <definedName name="rxclmtab">#REF!</definedName>
    <definedName name="Sales_Office1" localSheetId="4">#REF!</definedName>
    <definedName name="Sales_Office1">#REF!</definedName>
    <definedName name="Sales_Rep1" localSheetId="4">#REF!</definedName>
    <definedName name="Sales_Rep1">#REF!</definedName>
    <definedName name="SalesOffice">#REF!</definedName>
    <definedName name="SalesRep">#REF!</definedName>
    <definedName name="Section_1_Instructions">#REF!</definedName>
    <definedName name="Section_10_Provider_Disruption">#REF!</definedName>
    <definedName name="Section_11_Claims_Experience_And_Enrollment">#REF!</definedName>
    <definedName name="Section_11A_ADA_Codes_and_Particpating_General_Dentists">'[33]ADA Codes Spec. Non-Part.'!$B$6</definedName>
    <definedName name="Section_11B_ADA_Codes_and_Participating_Specialty_Dentists" localSheetId="22">#REF!</definedName>
    <definedName name="Section_11B_ADA_Codes_and_Participating_Specialty_Dentists" localSheetId="4">#REF!</definedName>
    <definedName name="Section_11B_ADA_Codes_and_Participating_Specialty_Dentists">#REF!</definedName>
    <definedName name="Section_11C_ADA_Codes_and_Non_Participating_General_Dentists" localSheetId="4">#REF!</definedName>
    <definedName name="Section_11C_ADA_Codes_and_Non_Participating_General_Dentists">#REF!</definedName>
    <definedName name="Section_11D_ADA_Codes_and_Non_Participating_Specialty_Dentists" localSheetId="4">#REF!</definedName>
    <definedName name="Section_11D_ADA_Codes_and_Non_Participating_Specialty_Dentists">#REF!</definedName>
    <definedName name="Section_12_Self_Reported_Discounts">#REF!</definedName>
    <definedName name="Section_13_Claims_Experience_And_Enrollment">#REF!</definedName>
    <definedName name="Section_2_General_Information_and_Requirements">#REF!</definedName>
    <definedName name="Section_5__Requirements">#REF!</definedName>
    <definedName name="Section_6_Performance_Guarantees">#REF!</definedName>
    <definedName name="Section_7__GeoAccess_Reports">#REF!</definedName>
    <definedName name="Section_8_Proposed_Plan_Design">#REF!</definedName>
    <definedName name="Section_9_Financial_Proposal_and_Bid_Forms">#REF!</definedName>
    <definedName name="SegmentName">#REF!</definedName>
    <definedName name="SegmentNumber">#REF!</definedName>
    <definedName name="Select_Table">"Reference Tables!TableList"</definedName>
    <definedName name="Serv.Rep" localSheetId="20">[3]Glossary!#REF!</definedName>
    <definedName name="Serv.Rep" localSheetId="19">[3]Glossary!#REF!</definedName>
    <definedName name="Serv.Rep" localSheetId="4">[3]Glossary!#REF!</definedName>
    <definedName name="Serv.Rep" localSheetId="13">[3]Glossary!#REF!</definedName>
    <definedName name="Serv.Rep">[3]Glossary!#REF!</definedName>
    <definedName name="SGN" localSheetId="4">[3]Glossary!#REF!</definedName>
    <definedName name="SGN" localSheetId="13">[3]Glossary!#REF!</definedName>
    <definedName name="SGN">[3]Glossary!#REF!</definedName>
    <definedName name="ShowAC" localSheetId="22">#REF!</definedName>
    <definedName name="ShowAC" localSheetId="4">#REF!</definedName>
    <definedName name="ShowAC">#REF!</definedName>
    <definedName name="SIC" localSheetId="4">#REF!</definedName>
    <definedName name="SIC">#REF!</definedName>
    <definedName name="SIC_Medical" localSheetId="4">#REF!</definedName>
    <definedName name="SIC_Medical">#REF!</definedName>
    <definedName name="SIC_Rx">#REF!</definedName>
    <definedName name="Singles">#REF!</definedName>
    <definedName name="Size">'[3]BF SETUP'!$B$29:$B$30</definedName>
    <definedName name="Skilled_Nursing_Facility" localSheetId="22">#REF!</definedName>
    <definedName name="Skilled_Nursing_Facility" localSheetId="4">#REF!</definedName>
    <definedName name="Skilled_Nursing_Facility">#REF!</definedName>
    <definedName name="SmallGroupTag" localSheetId="4">#REF!</definedName>
    <definedName name="SmallGroupTag">#REF!</definedName>
    <definedName name="SMUD_PPG_REPORT_1998" localSheetId="4">#REF!</definedName>
    <definedName name="SMUD_PPG_REPORT_1998">#REF!</definedName>
    <definedName name="SMUD_PPG_REPORT_1999">#REF!</definedName>
    <definedName name="Squirrel" localSheetId="20">#REF!</definedName>
    <definedName name="Squirrel" localSheetId="19">#REF!</definedName>
    <definedName name="Squirrel" localSheetId="4">#REF!</definedName>
    <definedName name="Squirrel" localSheetId="13">#REF!</definedName>
    <definedName name="Squirrel">#REF!</definedName>
    <definedName name="Squirrell" localSheetId="20">#REF!</definedName>
    <definedName name="Squirrell" localSheetId="19">#REF!</definedName>
    <definedName name="Squirrell" localSheetId="4">#REF!</definedName>
    <definedName name="Squirrell" localSheetId="13">#REF!</definedName>
    <definedName name="Squirrell">#REF!</definedName>
    <definedName name="SR" localSheetId="20">[3]Glossary!#REF!</definedName>
    <definedName name="SR" localSheetId="19">[3]Glossary!#REF!</definedName>
    <definedName name="SR" localSheetId="4">[3]Glossary!#REF!</definedName>
    <definedName name="SR" localSheetId="13">[3]Glossary!#REF!</definedName>
    <definedName name="SR">[3]Glossary!#REF!</definedName>
    <definedName name="SS">'[3]BF SETUP'!$B$22:$B$23</definedName>
    <definedName name="StopLossID" localSheetId="22">#REF!</definedName>
    <definedName name="StopLossID" localSheetId="4">#REF!</definedName>
    <definedName name="StopLossID">#REF!</definedName>
    <definedName name="StopLossQuoteID" localSheetId="4">#REF!</definedName>
    <definedName name="StopLossQuoteID">#REF!</definedName>
    <definedName name="STS_ID" localSheetId="4">#REF!</definedName>
    <definedName name="STS_ID">#REF!</definedName>
    <definedName name="STSid">#REF!</definedName>
    <definedName name="Student">'[3]BF SETUP'!$A$20:$A$22</definedName>
    <definedName name="Sub_0003">'[28]1.)Exec. Summ. Exhibits'!$C$7</definedName>
    <definedName name="Sub_0004">'[28]1.)Exec. Summ. Exhibits'!$C$8</definedName>
    <definedName name="SUBIDZIP">[34]BLUEBARS!$G$14:$N$722</definedName>
    <definedName name="subsidy">55</definedName>
    <definedName name="sun" localSheetId="20">#REF!</definedName>
    <definedName name="sun" localSheetId="19">#REF!</definedName>
    <definedName name="sun" localSheetId="4">#REF!</definedName>
    <definedName name="sun" localSheetId="13">#REF!</definedName>
    <definedName name="sun">#REF!</definedName>
    <definedName name="Tab0000" localSheetId="4">[35]Presentation!#REF!</definedName>
    <definedName name="Tab0000" localSheetId="13">[35]Presentation!#REF!</definedName>
    <definedName name="Tab0000">[35]Presentation!#REF!</definedName>
    <definedName name="Tablelist">"Reference Tables!TableList"</definedName>
    <definedName name="Targ_Cushion">'[4]Data Validation'!$P$29</definedName>
    <definedName name="Target_Margins">[5]Retention!$C$21:$H$21</definedName>
    <definedName name="tblCA_Cou_NS" localSheetId="4">[14]Tables1!#REF!</definedName>
    <definedName name="tblCA_Cou_NS">[14]Tables1!#REF!</definedName>
    <definedName name="tblCRCPremCty_CA" localSheetId="4">[14]Tables2!#REF!</definedName>
    <definedName name="tblCRCPremCty_CA">[14]Tables2!#REF!</definedName>
    <definedName name="tblERMemSumm" localSheetId="22">#REF!</definedName>
    <definedName name="tblERMemSumm" localSheetId="4">#REF!</definedName>
    <definedName name="tblERMemSumm">#REF!</definedName>
    <definedName name="tblHCC_DC_Fac" localSheetId="22">[14]Tables2!#REF!</definedName>
    <definedName name="tblHCC_DC_Fac" localSheetId="4">[14]Tables2!#REF!</definedName>
    <definedName name="tblHCC_DC_Fac">[14]Tables2!#REF!</definedName>
    <definedName name="tblHCC_POS_CapAdj1" localSheetId="4">[14]Tables2!#REF!</definedName>
    <definedName name="tblHCC_POS_CapAdj1">[14]Tables2!#REF!</definedName>
    <definedName name="tblHCC_POS_CapAdj2" localSheetId="4">[14]Tables2!#REF!</definedName>
    <definedName name="tblHCC_POS_CapAdj2">[14]Tables2!#REF!</definedName>
    <definedName name="tblHCC_POS_CRC_NW" localSheetId="4">[14]Tables2!#REF!</definedName>
    <definedName name="tblHCC_POS_CRC_NW">[14]Tables2!#REF!</definedName>
    <definedName name="tblIBNR_BLog_Dist">[14]Tables1!#REF!</definedName>
    <definedName name="tblIBNRBlogDistStateIndex">[14]Tables1!#REF!</definedName>
    <definedName name="tblMisc_StLook">[14]Tables2!$AI$15:$AK$22</definedName>
    <definedName name="tblPF_Rx_Load_CA" localSheetId="4">[14]Tables2!#REF!</definedName>
    <definedName name="tblPF_Rx_Load_CA">[14]Tables2!#REF!</definedName>
    <definedName name="TermRules">'[3]BF SETUP'!$A$50:$A$53</definedName>
    <definedName name="Test" localSheetId="22">#REF!</definedName>
    <definedName name="Test" localSheetId="4">#REF!</definedName>
    <definedName name="Test">#REF!</definedName>
    <definedName name="Threshold_Margins">[5]Retention!$I$21:$N$21</definedName>
    <definedName name="Tier_Census" localSheetId="22">#REF!</definedName>
    <definedName name="Tier_Census" localSheetId="4">#REF!</definedName>
    <definedName name="Tier_Census">#REF!</definedName>
    <definedName name="Tier_Census_Total" localSheetId="4">#REF!</definedName>
    <definedName name="Tier_Census_Total">#REF!</definedName>
    <definedName name="Tier_Descriptions" localSheetId="4">#REF!</definedName>
    <definedName name="Tier_Descriptions">#REF!</definedName>
    <definedName name="Tier_Factors">#REF!</definedName>
    <definedName name="Tier_Factors_Actuarial">#REF!</definedName>
    <definedName name="Tier_Factors_Current">#REF!</definedName>
    <definedName name="Tier_Rates_BaseMedical">#REF!</definedName>
    <definedName name="Tier_Rates_Dental_HMO_Current">#REF!</definedName>
    <definedName name="Tier_Rates_Dental_PPO_Current">#REF!</definedName>
    <definedName name="Tier_Rates_DHMO">#REF!</definedName>
    <definedName name="Tier_Rates_DHMO_Book">#REF!</definedName>
    <definedName name="Tier_Rates_DHMO_Composite">#REF!</definedName>
    <definedName name="Tier_Rates_DPPO">#REF!</definedName>
    <definedName name="Tier_Rates_DPPO_Book">#REF!</definedName>
    <definedName name="Tier_Rates_DPPO_Composite">#REF!</definedName>
    <definedName name="Tier_Rates_Medical">#REF!</definedName>
    <definedName name="Tier_Rates_Medical_Composite">#REF!</definedName>
    <definedName name="Tier_Rates_Medical_Current">#REF!</definedName>
    <definedName name="Tier_Rates_Medical_Renewal">#REF!</definedName>
    <definedName name="Tier_Rates_Medical_Riders">#REF!</definedName>
    <definedName name="Tier_Rates_Medical_Rx">#REF!</definedName>
    <definedName name="Tier_Rates_Medical_Rx_Composite">#REF!</definedName>
    <definedName name="Tier_Rates_Rx">#REF!</definedName>
    <definedName name="Tier_Rates_Rx_Composite">#REF!</definedName>
    <definedName name="Tier_Rates_Rx_Current">#REF!</definedName>
    <definedName name="Tier_Rates_Rx_Renewal">#REF!</definedName>
    <definedName name="Tier_Rates_Vision">#REF!</definedName>
    <definedName name="Tier_Rates_Vision_Composite">#REF!</definedName>
    <definedName name="Tier_Rates_Vision_Current">#REF!</definedName>
    <definedName name="Tinsum">#REF!</definedName>
    <definedName name="Title">#REF!</definedName>
    <definedName name="ToDel_0001">'[28]1.)Exec. Summ. Exhibits'!#REF!</definedName>
    <definedName name="ToDel_0002">'[28]1.)Exec. Summ. Exhibits'!#REF!</definedName>
    <definedName name="ToDel_0003">'[28]1.)Exec. Summ. Exhibits'!#REF!</definedName>
    <definedName name="ToDel_0004">'[28]1.)Exec. Summ. Exhibits'!#REF!</definedName>
    <definedName name="ToDeleteList">[28]Presentation!#REF!</definedName>
    <definedName name="tot_case_eligibles1">#REF!</definedName>
    <definedName name="TOT_Cty_1">#REF!</definedName>
    <definedName name="TOT_Cty_2">#REF!</definedName>
    <definedName name="TOT_Cty_3">#REF!</definedName>
    <definedName name="Tot_CtyPct_1">#REF!</definedName>
    <definedName name="TOT_CtyPct_2">#REF!</definedName>
    <definedName name="TOT_CtyPct_3">#REF!</definedName>
    <definedName name="Total_Eligibles">#REF!</definedName>
    <definedName name="Total_Manual_Overrides">#REF!</definedName>
    <definedName name="Total_Subs">#REF!</definedName>
    <definedName name="TotalEEs">#REF!</definedName>
    <definedName name="TotAnnCost">#REF!</definedName>
    <definedName name="TotNone">#REF!</definedName>
    <definedName name="TotServFee">#REF!</definedName>
    <definedName name="trend">#REF!</definedName>
    <definedName name="Trend_Hyperlink_1">#REF!</definedName>
    <definedName name="Trend_Hyperlink_2">#REF!</definedName>
    <definedName name="Trend_Hyperlink_4">#REF!</definedName>
    <definedName name="trendhmo">#REF!</definedName>
    <definedName name="trendpos">#REF!</definedName>
    <definedName name="trendppo">#REF!</definedName>
    <definedName name="UBH_Coverage">#REF!</definedName>
    <definedName name="UC_Claims" localSheetId="8">#REF!</definedName>
    <definedName name="UC_Claims" localSheetId="20">#REF!</definedName>
    <definedName name="UC_Claims" localSheetId="16">#REF!</definedName>
    <definedName name="UC_Claims" localSheetId="1">#REF!</definedName>
    <definedName name="UC_Claims" localSheetId="19">#REF!</definedName>
    <definedName name="UC_Claims" localSheetId="4">#REF!</definedName>
    <definedName name="UC_Claims" localSheetId="14">#REF!</definedName>
    <definedName name="UC_Claims" localSheetId="13">#REF!</definedName>
    <definedName name="UC_Claims" localSheetId="18">#REF!</definedName>
    <definedName name="UC_Claims" localSheetId="10">#REF!</definedName>
    <definedName name="UC_Claims">#REF!</definedName>
    <definedName name="UDLSuppFinal">[14]UDL!$F$44</definedName>
    <definedName name="Underwriter" localSheetId="22">#REF!</definedName>
    <definedName name="Underwriter" localSheetId="4">#REF!</definedName>
    <definedName name="Underwriter">#REF!</definedName>
    <definedName name="Underwriter_Comments" localSheetId="4">#REF!</definedName>
    <definedName name="Underwriter_Comments">#REF!</definedName>
    <definedName name="Underwriters_Dropdown_List">[5]SCRATCH!$O$1:$O$34</definedName>
    <definedName name="Underwriting_Adjusted_Medical_Rx_Rate" localSheetId="22">#REF!</definedName>
    <definedName name="Underwriting_Adjusted_Medical_Rx_Rate" localSheetId="4">#REF!</definedName>
    <definedName name="Underwriting_Adjusted_Medical_Rx_Rate">#REF!</definedName>
    <definedName name="Underwriting_Adjustment" localSheetId="4">#REF!</definedName>
    <definedName name="Underwriting_Adjustment">#REF!</definedName>
    <definedName name="Underwriting_Adjustment_Percent" localSheetId="4">#REF!</definedName>
    <definedName name="Underwriting_Adjustment_Percent">#REF!</definedName>
    <definedName name="Underwriting_Adjustment_Percent_Rx">#REF!</definedName>
    <definedName name="Underwriting_Adjustment_Percent_Seek">#REF!</definedName>
    <definedName name="Underwriting_Adjustment_Reason">#REF!</definedName>
    <definedName name="Underwriting_Adjustment_Reason_Rx">#REF!</definedName>
    <definedName name="Underwriting_Adjustment_Rx">#REF!</definedName>
    <definedName name="Underwriting_Adjustments_Total">#REF!</definedName>
    <definedName name="UserName">#REF!</definedName>
    <definedName name="UtilizationLeverage">#REF!</definedName>
    <definedName name="UW300Area">#REF!</definedName>
    <definedName name="UW300last">#REF!</definedName>
    <definedName name="UW300Message">#REF!</definedName>
    <definedName name="UW300pooling" localSheetId="4">'[36]Fully Ins UW Assumptions'!#REF!</definedName>
    <definedName name="UW300pooling">'[36]Fully Ins UW Assumptions'!#REF!</definedName>
    <definedName name="UW300prior" localSheetId="22">#REF!</definedName>
    <definedName name="UW300prior" localSheetId="4">#REF!</definedName>
    <definedName name="UW300prior">#REF!</definedName>
    <definedName name="UW51Area" localSheetId="4">#REF!</definedName>
    <definedName name="UW51Area">#REF!</definedName>
    <definedName name="UW51last" localSheetId="4">#REF!</definedName>
    <definedName name="UW51last">#REF!</definedName>
    <definedName name="UW51Message">#REF!</definedName>
    <definedName name="UW51prior">#REF!</definedName>
    <definedName name="UWAdjustment" localSheetId="4">'[7]PPO ASO Fee'!#REF!</definedName>
    <definedName name="UWAdjustment">'[7]PPO ASO Fee'!#REF!</definedName>
    <definedName name="Valid_EffectiveDate">[37]SCRATCH!$B$2:$B$26</definedName>
    <definedName name="Version" localSheetId="22">#REF!</definedName>
    <definedName name="Version" localSheetId="4">#REF!</definedName>
    <definedName name="Version">#REF!</definedName>
    <definedName name="Version_Date">[4]Input1!$F$3</definedName>
    <definedName name="ViewHeader" localSheetId="22">#REF!</definedName>
    <definedName name="ViewHeader" localSheetId="4">#REF!</definedName>
    <definedName name="ViewHeader">#REF!</definedName>
    <definedName name="Vision_Care" localSheetId="4">#REF!</definedName>
    <definedName name="Vision_Care">#REF!</definedName>
    <definedName name="Vision_Description" localSheetId="4">#REF!</definedName>
    <definedName name="Vision_Description">#REF!</definedName>
    <definedName name="Vision_Rider">#REF!</definedName>
    <definedName name="Vision_SI">#REF!</definedName>
    <definedName name="Vision10Copay">#REF!</definedName>
    <definedName name="VisionNoCopay">#REF!</definedName>
    <definedName name="VisionTierHeader">#REF!</definedName>
    <definedName name="VisionTierHeaders">#REF!</definedName>
    <definedName name="Wait.Period">'[3]BF SETUP'!$A$39:$A$41</definedName>
    <definedName name="wrn.Exhibits." localSheetId="22" hidden="1">{#N/A,#N/A,TRUE,"Contents";#N/A,#N/A,TRUE,"Current Plans";#N/A,#N/A,TRUE," EE State";#N/A,#N/A,TRUE,"EE Age";#N/A,#N/A,TRUE,"HPHC HMO";#N/A,#N/A,TRUE,"Tufts HMO";#N/A,#N/A,TRUE,"Tufts POS";#N/A,#N/A,TRUE,"UHC OOA";#N/A,#N/A,TRUE,"UHC CAT";#N/A,#N/A,TRUE,"UHC POS";#N/A,#N/A,TRUE,"UHC Retiree";#N/A,#N/A,TRUE,"Coventry POS";#N/A,#N/A,TRUE,"Coventry HMO";#N/A,#N/A,TRUE,"UHC Princeton POS 1";#N/A,#N/A,TRUE,"UHC Princeton POS 2";#N/A,#N/A,TRUE,"UHC Princeton PPO 1";#N/A,#N/A,TRUE,"UHC Princeton PPO 2";#N/A,#N/A,TRUE,"PacifiCare HMO";#N/A,#N/A,TRUE,"Rate History";#N/A,#N/A,TRUE,"Large Claims"}</definedName>
    <definedName name="wrn.Exhibits." localSheetId="4" hidden="1">{#N/A,#N/A,TRUE,"Contents";#N/A,#N/A,TRUE,"Current Plans";#N/A,#N/A,TRUE," EE State";#N/A,#N/A,TRUE,"EE Age";#N/A,#N/A,TRUE,"HPHC HMO";#N/A,#N/A,TRUE,"Tufts HMO";#N/A,#N/A,TRUE,"Tufts POS";#N/A,#N/A,TRUE,"UHC OOA";#N/A,#N/A,TRUE,"UHC CAT";#N/A,#N/A,TRUE,"UHC POS";#N/A,#N/A,TRUE,"UHC Retiree";#N/A,#N/A,TRUE,"Coventry POS";#N/A,#N/A,TRUE,"Coventry HMO";#N/A,#N/A,TRUE,"UHC Princeton POS 1";#N/A,#N/A,TRUE,"UHC Princeton POS 2";#N/A,#N/A,TRUE,"UHC Princeton PPO 1";#N/A,#N/A,TRUE,"UHC Princeton PPO 2";#N/A,#N/A,TRUE,"PacifiCare HMO";#N/A,#N/A,TRUE,"Rate History";#N/A,#N/A,TRUE,"Large Claims"}</definedName>
    <definedName name="wrn.Exhibits." hidden="1">{#N/A,#N/A,TRUE,"Contents";#N/A,#N/A,TRUE,"Current Plans";#N/A,#N/A,TRUE," EE State";#N/A,#N/A,TRUE,"EE Age";#N/A,#N/A,TRUE,"HPHC HMO";#N/A,#N/A,TRUE,"Tufts HMO";#N/A,#N/A,TRUE,"Tufts POS";#N/A,#N/A,TRUE,"UHC OOA";#N/A,#N/A,TRUE,"UHC CAT";#N/A,#N/A,TRUE,"UHC POS";#N/A,#N/A,TRUE,"UHC Retiree";#N/A,#N/A,TRUE,"Coventry POS";#N/A,#N/A,TRUE,"Coventry HMO";#N/A,#N/A,TRUE,"UHC Princeton POS 1";#N/A,#N/A,TRUE,"UHC Princeton POS 2";#N/A,#N/A,TRUE,"UHC Princeton PPO 1";#N/A,#N/A,TRUE,"UHC Princeton PPO 2";#N/A,#N/A,TRUE,"PacifiCare HMO";#N/A,#N/A,TRUE,"Rate History";#N/A,#N/A,TRUE,"Large Claims"}</definedName>
    <definedName name="wrn.kairen." localSheetId="22" hidden="1">{#N/A,#N/A,FALSE,"Non Medicare Results UC";#N/A,#N/A,FALSE,"Non Medicare Projection UC";#N/A,#N/A,FALSE,"Non Medicare Results BOB";#N/A,#N/A,FALSE,"Non Medicare Projection BOB";#N/A,#N/A,FALSE,"Medicare Risk Results UC";#N/A,#N/A,FALSE,"Medicare Risk Projection UC";#N/A,#N/A,FALSE,"Medicare Risk Results BOB";#N/A,#N/A,FALSE,"Medicare Risk Projection BOB";#N/A,#N/A,FALSE,"Medicare Cost Results UC";#N/A,#N/A,FALSE,"Medicare Cost Projection UC";#N/A,#N/A,FALSE,"Medicare Cost Results BOB";#N/A,#N/A,FALSE,"Medicare Cost Projection BOB";#N/A,#N/A,FALSE,"pmpm";#N/A,#N/A,FALSE,"Enrollment by Tier";#N/A,#N/A,FALSE,"Mnthly Mmbershp UC Actives";#N/A,#N/A,FALSE,"Mnthly Mmbershp UC Medicare";#N/A,#N/A,FALSE,"Mnthly Mmbershp BOB Actives";#N/A,#N/A,FALSE,"out_drug";#N/A,#N/A,FALSE,"area_adj";#N/A,#N/A,FALSE,"util_s";#N/A,#N/A,FALSE,"util_p";#N/A,#N/A,FALSE,"Care_Mg";#N/A,#N/A,FALSE,"Large Claims Non Medicare";#N/A,#N/A,FALSE,"Large Claims Medicare";#N/A,#N/A,FALSE,"rx_nmed_uc";#N/A,#N/A,FALSE,"mo_nmed";#N/A,#N/A,FALSE,"rx_med_uc";#N/A,#N/A,FALSE,"mo_med_uc";#N/A,#N/A,FALSE,"rx_diag_uc";#N/A,#N/A,FALSE,"rx_diag_med_uc";#N/A,#N/A,FALSE,"HEDIS";#N/A,#N/A,FALSE,"GHAA"}</definedName>
    <definedName name="wrn.kairen." localSheetId="4" hidden="1">{#N/A,#N/A,FALSE,"Non Medicare Results UC";#N/A,#N/A,FALSE,"Non Medicare Projection UC";#N/A,#N/A,FALSE,"Non Medicare Results BOB";#N/A,#N/A,FALSE,"Non Medicare Projection BOB";#N/A,#N/A,FALSE,"Medicare Risk Results UC";#N/A,#N/A,FALSE,"Medicare Risk Projection UC";#N/A,#N/A,FALSE,"Medicare Risk Results BOB";#N/A,#N/A,FALSE,"Medicare Risk Projection BOB";#N/A,#N/A,FALSE,"Medicare Cost Results UC";#N/A,#N/A,FALSE,"Medicare Cost Projection UC";#N/A,#N/A,FALSE,"Medicare Cost Results BOB";#N/A,#N/A,FALSE,"Medicare Cost Projection BOB";#N/A,#N/A,FALSE,"pmpm";#N/A,#N/A,FALSE,"Enrollment by Tier";#N/A,#N/A,FALSE,"Mnthly Mmbershp UC Actives";#N/A,#N/A,FALSE,"Mnthly Mmbershp UC Medicare";#N/A,#N/A,FALSE,"Mnthly Mmbershp BOB Actives";#N/A,#N/A,FALSE,"out_drug";#N/A,#N/A,FALSE,"area_adj";#N/A,#N/A,FALSE,"util_s";#N/A,#N/A,FALSE,"util_p";#N/A,#N/A,FALSE,"Care_Mg";#N/A,#N/A,FALSE,"Large Claims Non Medicare";#N/A,#N/A,FALSE,"Large Claims Medicare";#N/A,#N/A,FALSE,"rx_nmed_uc";#N/A,#N/A,FALSE,"mo_nmed";#N/A,#N/A,FALSE,"rx_med_uc";#N/A,#N/A,FALSE,"mo_med_uc";#N/A,#N/A,FALSE,"rx_diag_uc";#N/A,#N/A,FALSE,"rx_diag_med_uc";#N/A,#N/A,FALSE,"HEDIS";#N/A,#N/A,FALSE,"GHAA"}</definedName>
    <definedName name="wrn.kairen." hidden="1">{#N/A,#N/A,FALSE,"Non Medicare Results UC";#N/A,#N/A,FALSE,"Non Medicare Projection UC";#N/A,#N/A,FALSE,"Non Medicare Results BOB";#N/A,#N/A,FALSE,"Non Medicare Projection BOB";#N/A,#N/A,FALSE,"Medicare Risk Results UC";#N/A,#N/A,FALSE,"Medicare Risk Projection UC";#N/A,#N/A,FALSE,"Medicare Risk Results BOB";#N/A,#N/A,FALSE,"Medicare Risk Projection BOB";#N/A,#N/A,FALSE,"Medicare Cost Results UC";#N/A,#N/A,FALSE,"Medicare Cost Projection UC";#N/A,#N/A,FALSE,"Medicare Cost Results BOB";#N/A,#N/A,FALSE,"Medicare Cost Projection BOB";#N/A,#N/A,FALSE,"pmpm";#N/A,#N/A,FALSE,"Enrollment by Tier";#N/A,#N/A,FALSE,"Mnthly Mmbershp UC Actives";#N/A,#N/A,FALSE,"Mnthly Mmbershp UC Medicare";#N/A,#N/A,FALSE,"Mnthly Mmbershp BOB Actives";#N/A,#N/A,FALSE,"out_drug";#N/A,#N/A,FALSE,"area_adj";#N/A,#N/A,FALSE,"util_s";#N/A,#N/A,FALSE,"util_p";#N/A,#N/A,FALSE,"Care_Mg";#N/A,#N/A,FALSE,"Large Claims Non Medicare";#N/A,#N/A,FALSE,"Large Claims Medicare";#N/A,#N/A,FALSE,"rx_nmed_uc";#N/A,#N/A,FALSE,"mo_nmed";#N/A,#N/A,FALSE,"rx_med_uc";#N/A,#N/A,FALSE,"mo_med_uc";#N/A,#N/A,FALSE,"rx_diag_uc";#N/A,#N/A,FALSE,"rx_diag_med_uc";#N/A,#N/A,FALSE,"HEDIS";#N/A,#N/A,FALSE,"GHAA"}</definedName>
    <definedName name="wrn.network." localSheetId="22"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4" hidden="1">{#N/A,#N/A,FALSE,"II.General ";#N/A,#N/A,FALSE,"III.Plan Design";#N/A,#N/A,FALSE,"IV.Delivery System";#N/A,#N/A,FALSE,"V.Reimbursement";#N/A,#N/A,FALSE,"VI.Manage-Satisf.";#N/A,#N/A,FALSE,"VII. &amp;VIII. Other";#N/A,#N/A,FALSE,"Appendix 2";#N/A,#N/A,FALSE,"Appendix 3a";#N/A,#N/A,FALSE,"Appendix 3b";#N/A,#N/A,FALSE,"Appendix 3b(cont.)"}</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 name="wrn.PrintExhibits." localSheetId="22" hidden="1">{#N/A,#N/A,TRUE,"Instructions";#N/A,#N/A,TRUE,"Exhibit A1";#N/A,#N/A,TRUE,"Exhibit A2";#N/A,#N/A,TRUE,"Exhibit A3";#N/A,#N/A,TRUE,"Exhibit B1";#N/A,#N/A,TRUE,"Exhibit B2";#N/A,#N/A,TRUE,"Exhibit B3";#N/A,#N/A,TRUE,"Exhibit C - ASO";#N/A,#N/A,TRUE,"Exhibit D - Stop Loss";#N/A,#N/A,TRUE,"Exhibit E - Addl Services"}</definedName>
    <definedName name="wrn.PrintExhibits." localSheetId="4" hidden="1">{#N/A,#N/A,TRUE,"Instructions";#N/A,#N/A,TRUE,"Exhibit A1";#N/A,#N/A,TRUE,"Exhibit A2";#N/A,#N/A,TRUE,"Exhibit A3";#N/A,#N/A,TRUE,"Exhibit B1";#N/A,#N/A,TRUE,"Exhibit B2";#N/A,#N/A,TRUE,"Exhibit B3";#N/A,#N/A,TRUE,"Exhibit C - ASO";#N/A,#N/A,TRUE,"Exhibit D - Stop Loss";#N/A,#N/A,TRUE,"Exhibit E - Addl Services"}</definedName>
    <definedName name="wrn.PrintExhibits." hidden="1">{#N/A,#N/A,TRUE,"Instructions";#N/A,#N/A,TRUE,"Exhibit A1";#N/A,#N/A,TRUE,"Exhibit A2";#N/A,#N/A,TRUE,"Exhibit A3";#N/A,#N/A,TRUE,"Exhibit B1";#N/A,#N/A,TRUE,"Exhibit B2";#N/A,#N/A,TRUE,"Exhibit B3";#N/A,#N/A,TRUE,"Exhibit C - ASO";#N/A,#N/A,TRUE,"Exhibit D - Stop Loss";#N/A,#N/A,TRUE,"Exhibit E - Addl Services"}</definedName>
    <definedName name="wrn.renewal." localSheetId="22" hidden="1">{#N/A,#N/A,FALSE,"Non Medicare Results UC";#N/A,#N/A,FALSE,"Non Medicare Projection UC";#N/A,#N/A,FALSE,"Non Medicare Results BOB";#N/A,#N/A,FALSE,"Non Medicare Projection BOB";#N/A,#N/A,FALSE,"Medicare Risk Results UC";#N/A,#N/A,FALSE,"Medicare Risk Projection UC";#N/A,#N/A,FALSE,"Medicare Risk Results BOB";#N/A,#N/A,FALSE,"Medicare Risk Projection BOB";#N/A,#N/A,FALSE,"Medicare Cost Results UC";#N/A,#N/A,FALSE,"Medicare Cost Projection UC";#N/A,#N/A,FALSE,"Medicare Cost Results BOB";#N/A,#N/A,FALSE,"Medicare Cost Projection BOB";#N/A,#N/A,FALSE,"pmpm";#N/A,#N/A,FALSE,"Trend";#N/A,#N/A,FALSE,"Enrollment by Tier";#N/A,#N/A,FALSE,"Mnthly Mmbershp UC Actives";#N/A,#N/A,FALSE,"Mnthly Mmbershp UC Medicare";#N/A,#N/A,FALSE,"Mnthly Mmbershp BOB Actives";#N/A,#N/A,FALSE,"out_drug";#N/A,#N/A,FALSE,"area_adj";#N/A,#N/A,FALSE,"util_s";#N/A,#N/A,FALSE,"util_p";#N/A,#N/A,FALSE,"Care_Mg";#N/A,#N/A,FALSE,"Large Claims Non Medicare";#N/A,#N/A,FALSE,"Large Claims Medicare";#N/A,#N/A,FALSE,"UC med ctr";#N/A,#N/A,FALSE,"other phys";#N/A,#N/A,FALSE,"util_admit nmed";#N/A,#N/A,FALSE,"util_admit medr";#N/A,#N/A,FALSE,"util_admit_medc";#N/A,#N/A,FALSE,"util_clms nmed";#N/A,#N/A,FALSE,"util_clms medr";#N/A,#N/A,FALSE,"util_clms_medc";#N/A,#N/A,FALSE,"cap_nmed";#N/A,#N/A,FALSE,"cap_med";#N/A,#N/A,FALSE,"cap_medc";#N/A,#N/A,FALSE,"rx_nmed_uc";#N/A,#N/A,FALSE,"mo_nmed";#N/A,#N/A,FALSE,"rx_med_uc";#N/A,#N/A,FALSE,"mo_med_uc";#N/A,#N/A,FALSE,"rx_diag_uc";#N/A,#N/A,FALSE,"rx_diag_med_uc";#N/A,#N/A,FALSE,"GHAA";#N/A,#N/A,FALSE,"HEDIS"}</definedName>
    <definedName name="wrn.renewal." localSheetId="4" hidden="1">{#N/A,#N/A,FALSE,"Non Medicare Results UC";#N/A,#N/A,FALSE,"Non Medicare Projection UC";#N/A,#N/A,FALSE,"Non Medicare Results BOB";#N/A,#N/A,FALSE,"Non Medicare Projection BOB";#N/A,#N/A,FALSE,"Medicare Risk Results UC";#N/A,#N/A,FALSE,"Medicare Risk Projection UC";#N/A,#N/A,FALSE,"Medicare Risk Results BOB";#N/A,#N/A,FALSE,"Medicare Risk Projection BOB";#N/A,#N/A,FALSE,"Medicare Cost Results UC";#N/A,#N/A,FALSE,"Medicare Cost Projection UC";#N/A,#N/A,FALSE,"Medicare Cost Results BOB";#N/A,#N/A,FALSE,"Medicare Cost Projection BOB";#N/A,#N/A,FALSE,"pmpm";#N/A,#N/A,FALSE,"Trend";#N/A,#N/A,FALSE,"Enrollment by Tier";#N/A,#N/A,FALSE,"Mnthly Mmbershp UC Actives";#N/A,#N/A,FALSE,"Mnthly Mmbershp UC Medicare";#N/A,#N/A,FALSE,"Mnthly Mmbershp BOB Actives";#N/A,#N/A,FALSE,"out_drug";#N/A,#N/A,FALSE,"area_adj";#N/A,#N/A,FALSE,"util_s";#N/A,#N/A,FALSE,"util_p";#N/A,#N/A,FALSE,"Care_Mg";#N/A,#N/A,FALSE,"Large Claims Non Medicare";#N/A,#N/A,FALSE,"Large Claims Medicare";#N/A,#N/A,FALSE,"UC med ctr";#N/A,#N/A,FALSE,"other phys";#N/A,#N/A,FALSE,"util_admit nmed";#N/A,#N/A,FALSE,"util_admit medr";#N/A,#N/A,FALSE,"util_admit_medc";#N/A,#N/A,FALSE,"util_clms nmed";#N/A,#N/A,FALSE,"util_clms medr";#N/A,#N/A,FALSE,"util_clms_medc";#N/A,#N/A,FALSE,"cap_nmed";#N/A,#N/A,FALSE,"cap_med";#N/A,#N/A,FALSE,"cap_medc";#N/A,#N/A,FALSE,"rx_nmed_uc";#N/A,#N/A,FALSE,"mo_nmed";#N/A,#N/A,FALSE,"rx_med_uc";#N/A,#N/A,FALSE,"mo_med_uc";#N/A,#N/A,FALSE,"rx_diag_uc";#N/A,#N/A,FALSE,"rx_diag_med_uc";#N/A,#N/A,FALSE,"GHAA";#N/A,#N/A,FALSE,"HEDIS"}</definedName>
    <definedName name="wrn.renewal." hidden="1">{#N/A,#N/A,FALSE,"Non Medicare Results UC";#N/A,#N/A,FALSE,"Non Medicare Projection UC";#N/A,#N/A,FALSE,"Non Medicare Results BOB";#N/A,#N/A,FALSE,"Non Medicare Projection BOB";#N/A,#N/A,FALSE,"Medicare Risk Results UC";#N/A,#N/A,FALSE,"Medicare Risk Projection UC";#N/A,#N/A,FALSE,"Medicare Risk Results BOB";#N/A,#N/A,FALSE,"Medicare Risk Projection BOB";#N/A,#N/A,FALSE,"Medicare Cost Results UC";#N/A,#N/A,FALSE,"Medicare Cost Projection UC";#N/A,#N/A,FALSE,"Medicare Cost Results BOB";#N/A,#N/A,FALSE,"Medicare Cost Projection BOB";#N/A,#N/A,FALSE,"pmpm";#N/A,#N/A,FALSE,"Trend";#N/A,#N/A,FALSE,"Enrollment by Tier";#N/A,#N/A,FALSE,"Mnthly Mmbershp UC Actives";#N/A,#N/A,FALSE,"Mnthly Mmbershp UC Medicare";#N/A,#N/A,FALSE,"Mnthly Mmbershp BOB Actives";#N/A,#N/A,FALSE,"out_drug";#N/A,#N/A,FALSE,"area_adj";#N/A,#N/A,FALSE,"util_s";#N/A,#N/A,FALSE,"util_p";#N/A,#N/A,FALSE,"Care_Mg";#N/A,#N/A,FALSE,"Large Claims Non Medicare";#N/A,#N/A,FALSE,"Large Claims Medicare";#N/A,#N/A,FALSE,"UC med ctr";#N/A,#N/A,FALSE,"other phys";#N/A,#N/A,FALSE,"util_admit nmed";#N/A,#N/A,FALSE,"util_admit medr";#N/A,#N/A,FALSE,"util_admit_medc";#N/A,#N/A,FALSE,"util_clms nmed";#N/A,#N/A,FALSE,"util_clms medr";#N/A,#N/A,FALSE,"util_clms_medc";#N/A,#N/A,FALSE,"cap_nmed";#N/A,#N/A,FALSE,"cap_med";#N/A,#N/A,FALSE,"cap_medc";#N/A,#N/A,FALSE,"rx_nmed_uc";#N/A,#N/A,FALSE,"mo_nmed";#N/A,#N/A,FALSE,"rx_med_uc";#N/A,#N/A,FALSE,"mo_med_uc";#N/A,#N/A,FALSE,"rx_diag_uc";#N/A,#N/A,FALSE,"rx_diag_med_uc";#N/A,#N/A,FALSE,"GHAA";#N/A,#N/A,FALSE,"HEDIS"}</definedName>
    <definedName name="wrn.Stanford._.Experience." localSheetId="22" hidden="1">{"TOP",#N/A,TRUE,"TRIPLE OPTION EXPERIENCE";"actives",#N/A,TRUE,"TRIPLE OPTION EXPERIENCE";"experience",#N/A,TRUE,"TRIPLE OPTION EXPERIENCE";"Outacomp",#N/A,TRUE,"FEE FOR SERVICE EXPERIENCE ";"Outacomp",#N/A,TRUE,"FEE FOR SERVICE EXPERIENCE ";"Outret",#N/A,TRUE,"FEE FOR SERVICE EXPERIENCE ";"Outact",#N/A,TRUE,"FEE FOR SERVICE EXPERIENCE ";"OutRcomp",#N/A,TRUE,"FEE FOR SERVICE EXPERIENCE ";"Outact",#N/A,TRUE,"FEE FOR SERVICE EXPERIENCE ";"OutRcomp",#N/A,TRUE,"FEE FOR SERVICE EXPERIENCE ";"Outret",#N/A,TRUE,"FEE FOR SERVICE EXPERIENCE ";"actives",#N/A,TRUE,"TRIPLE OPTION EXPERIENCE";"TOP",#N/A,TRUE,"TRIPLE OPTION EXPERIENCE"}</definedName>
    <definedName name="wrn.Stanford._.Experience." localSheetId="4" hidden="1">{"TOP",#N/A,TRUE,"TRIPLE OPTION EXPERIENCE";"actives",#N/A,TRUE,"TRIPLE OPTION EXPERIENCE";"experience",#N/A,TRUE,"TRIPLE OPTION EXPERIENCE";"Outacomp",#N/A,TRUE,"FEE FOR SERVICE EXPERIENCE ";"Outacomp",#N/A,TRUE,"FEE FOR SERVICE EXPERIENCE ";"Outret",#N/A,TRUE,"FEE FOR SERVICE EXPERIENCE ";"Outact",#N/A,TRUE,"FEE FOR SERVICE EXPERIENCE ";"OutRcomp",#N/A,TRUE,"FEE FOR SERVICE EXPERIENCE ";"Outact",#N/A,TRUE,"FEE FOR SERVICE EXPERIENCE ";"OutRcomp",#N/A,TRUE,"FEE FOR SERVICE EXPERIENCE ";"Outret",#N/A,TRUE,"FEE FOR SERVICE EXPERIENCE ";"actives",#N/A,TRUE,"TRIPLE OPTION EXPERIENCE";"TOP",#N/A,TRUE,"TRIPLE OPTION EXPERIENCE"}</definedName>
    <definedName name="wrn.Stanford._.Experience." hidden="1">{"TOP",#N/A,TRUE,"TRIPLE OPTION EXPERIENCE";"actives",#N/A,TRUE,"TRIPLE OPTION EXPERIENCE";"experience",#N/A,TRUE,"TRIPLE OPTION EXPERIENCE";"Outacomp",#N/A,TRUE,"FEE FOR SERVICE EXPERIENCE ";"Outacomp",#N/A,TRUE,"FEE FOR SERVICE EXPERIENCE ";"Outret",#N/A,TRUE,"FEE FOR SERVICE EXPERIENCE ";"Outact",#N/A,TRUE,"FEE FOR SERVICE EXPERIENCE ";"OutRcomp",#N/A,TRUE,"FEE FOR SERVICE EXPERIENCE ";"Outact",#N/A,TRUE,"FEE FOR SERVICE EXPERIENCE ";"OutRcomp",#N/A,TRUE,"FEE FOR SERVICE EXPERIENCE ";"Outret",#N/A,TRUE,"FEE FOR SERVICE EXPERIENCE ";"actives",#N/A,TRUE,"TRIPLE OPTION EXPERIENCE";"TOP",#N/A,TRUE,"TRIPLE OPTION EXPERIENCE"}</definedName>
    <definedName name="WSClientName">[38]ListBox!$B$1</definedName>
    <definedName name="WSPlanType">[38]ListBox!$B$2</definedName>
    <definedName name="x" localSheetId="22" hidden="1">{"TOP",#N/A,TRUE,"TRIPLE OPTION EXPERIENCE";"actives",#N/A,TRUE,"TRIPLE OPTION EXPERIENCE";"experience",#N/A,TRUE,"TRIPLE OPTION EXPERIENCE";"Outacomp",#N/A,TRUE,"FEE FOR SERVICE EXPERIENCE ";"Outacomp",#N/A,TRUE,"FEE FOR SERVICE EXPERIENCE ";"Outret",#N/A,TRUE,"FEE FOR SERVICE EXPERIENCE ";"Outact",#N/A,TRUE,"FEE FOR SERVICE EXPERIENCE ";"OutRcomp",#N/A,TRUE,"FEE FOR SERVICE EXPERIENCE ";"Outact",#N/A,TRUE,"FEE FOR SERVICE EXPERIENCE ";"OutRcomp",#N/A,TRUE,"FEE FOR SERVICE EXPERIENCE ";"Outret",#N/A,TRUE,"FEE FOR SERVICE EXPERIENCE ";"actives",#N/A,TRUE,"TRIPLE OPTION EXPERIENCE";"TOP",#N/A,TRUE,"TRIPLE OPTION EXPERIENCE"}</definedName>
    <definedName name="x" localSheetId="4" hidden="1">{"TOP",#N/A,TRUE,"TRIPLE OPTION EXPERIENCE";"actives",#N/A,TRUE,"TRIPLE OPTION EXPERIENCE";"experience",#N/A,TRUE,"TRIPLE OPTION EXPERIENCE";"Outacomp",#N/A,TRUE,"FEE FOR SERVICE EXPERIENCE ";"Outacomp",#N/A,TRUE,"FEE FOR SERVICE EXPERIENCE ";"Outret",#N/A,TRUE,"FEE FOR SERVICE EXPERIENCE ";"Outact",#N/A,TRUE,"FEE FOR SERVICE EXPERIENCE ";"OutRcomp",#N/A,TRUE,"FEE FOR SERVICE EXPERIENCE ";"Outact",#N/A,TRUE,"FEE FOR SERVICE EXPERIENCE ";"OutRcomp",#N/A,TRUE,"FEE FOR SERVICE EXPERIENCE ";"Outret",#N/A,TRUE,"FEE FOR SERVICE EXPERIENCE ";"actives",#N/A,TRUE,"TRIPLE OPTION EXPERIENCE";"TOP",#N/A,TRUE,"TRIPLE OPTION EXPERIENCE"}</definedName>
    <definedName name="x" hidden="1">{"TOP",#N/A,TRUE,"TRIPLE OPTION EXPERIENCE";"actives",#N/A,TRUE,"TRIPLE OPTION EXPERIENCE";"experience",#N/A,TRUE,"TRIPLE OPTION EXPERIENCE";"Outacomp",#N/A,TRUE,"FEE FOR SERVICE EXPERIENCE ";"Outacomp",#N/A,TRUE,"FEE FOR SERVICE EXPERIENCE ";"Outret",#N/A,TRUE,"FEE FOR SERVICE EXPERIENCE ";"Outact",#N/A,TRUE,"FEE FOR SERVICE EXPERIENCE ";"OutRcomp",#N/A,TRUE,"FEE FOR SERVICE EXPERIENCE ";"Outact",#N/A,TRUE,"FEE FOR SERVICE EXPERIENCE ";"OutRcomp",#N/A,TRUE,"FEE FOR SERVICE EXPERIENCE ";"Outret",#N/A,TRUE,"FEE FOR SERVICE EXPERIENCE ";"actives",#N/A,TRUE,"TRIPLE OPTION EXPERIENCE";"TOP",#N/A,TRUE,"TRIPLE OPTION EXPERIENCE"}</definedName>
    <definedName name="Year_1_Immature">#N/A</definedName>
    <definedName name="Year_1_Mature">#N/A</definedName>
    <definedName name="Year_2_Mature">#N/A</definedName>
    <definedName name="Year_3_Mature">#N/A</definedName>
    <definedName name="YN">'[3]BF SETUP'!$B$16:$B$17</definedName>
    <definedName name="z" localSheetId="22" hidden="1">{#N/A,#N/A,TRUE,"Instructions";#N/A,#N/A,TRUE,"Exhibit A1";#N/A,#N/A,TRUE,"Exhibit A2";#N/A,#N/A,TRUE,"Exhibit A3";#N/A,#N/A,TRUE,"Exhibit B1";#N/A,#N/A,TRUE,"Exhibit B2";#N/A,#N/A,TRUE,"Exhibit B3";#N/A,#N/A,TRUE,"Exhibit C - ASO";#N/A,#N/A,TRUE,"Exhibit D - Stop Loss";#N/A,#N/A,TRUE,"Exhibit E - Addl Services"}</definedName>
    <definedName name="z" localSheetId="4" hidden="1">{#N/A,#N/A,TRUE,"Instructions";#N/A,#N/A,TRUE,"Exhibit A1";#N/A,#N/A,TRUE,"Exhibit A2";#N/A,#N/A,TRUE,"Exhibit A3";#N/A,#N/A,TRUE,"Exhibit B1";#N/A,#N/A,TRUE,"Exhibit B2";#N/A,#N/A,TRUE,"Exhibit B3";#N/A,#N/A,TRUE,"Exhibit C - ASO";#N/A,#N/A,TRUE,"Exhibit D - Stop Loss";#N/A,#N/A,TRUE,"Exhibit E - Addl Services"}</definedName>
    <definedName name="z" hidden="1">{#N/A,#N/A,TRUE,"Instructions";#N/A,#N/A,TRUE,"Exhibit A1";#N/A,#N/A,TRUE,"Exhibit A2";#N/A,#N/A,TRUE,"Exhibit A3";#N/A,#N/A,TRUE,"Exhibit B1";#N/A,#N/A,TRUE,"Exhibit B2";#N/A,#N/A,TRUE,"Exhibit B3";#N/A,#N/A,TRUE,"Exhibit C - ASO";#N/A,#N/A,TRUE,"Exhibit D - Stop Loss";#N/A,#N/A,TRUE,"Exhibit E - Addl Services"}</definedName>
    <definedName name="Z_63FE3610_CEB6_46B8_9FF0_7FA626CEAA25_.wvu.Cols" localSheetId="20" hidden="1">'Disability EOI Profile'!#REF!</definedName>
    <definedName name="Z_63FE3610_CEB6_46B8_9FF0_7FA626CEAA25_.wvu.Cols" localSheetId="13" hidden="1">'Vol Life EOI Profile'!#REF!</definedName>
    <definedName name="Z_9A97D7F4_9EC5_44B4_A9C6_362380BA29B0_.wvu.Cols" localSheetId="20" hidden="1">'Disability EOI Profile'!#REF!</definedName>
    <definedName name="Z_9A97D7F4_9EC5_44B4_A9C6_362380BA29B0_.wvu.Cols" localSheetId="13" hidden="1">'Vol Life EOI Profile'!#REF!</definedName>
    <definedName name="Z_AFE4309E_2F5C_45BC_9D1F_26E6C4091995_.wvu.Cols" localSheetId="20" hidden="1">'Disability EOI Profile'!#REF!</definedName>
    <definedName name="Z_AFE4309E_2F5C_45BC_9D1F_26E6C4091995_.wvu.Cols" localSheetId="13" hidden="1">'Vol Life EOI Profile'!#REF!</definedName>
  </definedNames>
  <calcPr calcId="162913"/>
</workbook>
</file>

<file path=xl/calcChain.xml><?xml version="1.0" encoding="utf-8"?>
<calcChain xmlns="http://schemas.openxmlformats.org/spreadsheetml/2006/main">
  <c r="E7" i="146" l="1"/>
  <c r="B7" i="146"/>
  <c r="B57" i="147" l="1"/>
  <c r="D56" i="147"/>
  <c r="C56" i="147"/>
  <c r="C111" i="94"/>
  <c r="E110" i="94"/>
  <c r="D110" i="94"/>
  <c r="C93" i="94"/>
  <c r="E92" i="94"/>
  <c r="D92" i="94"/>
  <c r="B37" i="147"/>
  <c r="D36" i="147"/>
  <c r="C36" i="147"/>
  <c r="D18" i="147"/>
  <c r="C18" i="147"/>
  <c r="E25" i="152" l="1"/>
  <c r="B25" i="152"/>
  <c r="E17" i="152" l="1"/>
  <c r="B17" i="152"/>
  <c r="E8" i="152"/>
  <c r="B8" i="152"/>
  <c r="F48" i="99"/>
  <c r="C48" i="99"/>
  <c r="E26" i="148" l="1"/>
  <c r="B26" i="148"/>
  <c r="I19" i="148"/>
  <c r="E17" i="148"/>
  <c r="B17" i="148"/>
  <c r="I10" i="148"/>
  <c r="E8" i="148"/>
  <c r="B8" i="148"/>
  <c r="I1" i="148"/>
  <c r="E75" i="147"/>
  <c r="B75" i="147"/>
  <c r="D74" i="147"/>
  <c r="C74" i="147"/>
  <c r="E57" i="147"/>
  <c r="I40" i="147"/>
  <c r="E37" i="147"/>
  <c r="E19" i="147"/>
  <c r="B19" i="147"/>
  <c r="I1" i="147"/>
  <c r="D22" i="99" l="1"/>
  <c r="D17" i="99"/>
  <c r="D13" i="99"/>
  <c r="D12" i="99"/>
  <c r="D7" i="99"/>
  <c r="D15" i="97" l="1"/>
  <c r="D7" i="97"/>
  <c r="D14" i="95"/>
  <c r="D9" i="95"/>
  <c r="D11" i="95"/>
  <c r="D8" i="95"/>
  <c r="D24" i="92"/>
  <c r="D16" i="92"/>
  <c r="C1209" i="144" l="1"/>
  <c r="C760" i="144"/>
  <c r="C761" i="144"/>
  <c r="C762" i="144"/>
  <c r="C763" i="144"/>
  <c r="C759" i="144"/>
  <c r="C935" i="144"/>
  <c r="C936" i="144"/>
  <c r="C937" i="144"/>
  <c r="C754" i="144"/>
  <c r="C755" i="144"/>
  <c r="C734" i="144"/>
  <c r="C735" i="144"/>
  <c r="C729" i="144"/>
  <c r="C730" i="144"/>
  <c r="C731" i="144"/>
  <c r="C724" i="144"/>
  <c r="C725" i="144"/>
  <c r="C726" i="144"/>
  <c r="C652" i="144"/>
  <c r="C653" i="144"/>
  <c r="C654" i="144"/>
  <c r="C655" i="144"/>
  <c r="C302" i="144"/>
  <c r="C301" i="144"/>
  <c r="C299" i="144"/>
  <c r="C298" i="144"/>
  <c r="C296" i="144"/>
  <c r="C295" i="144"/>
  <c r="C285" i="144" l="1"/>
  <c r="C286" i="144"/>
  <c r="C284" i="144"/>
  <c r="C281" i="144"/>
  <c r="C282" i="144"/>
  <c r="C280" i="144"/>
  <c r="C277" i="144"/>
  <c r="C278" i="144"/>
  <c r="C276" i="144"/>
  <c r="J9" i="136" l="1"/>
  <c r="K9" i="136" s="1"/>
  <c r="L9" i="136" s="1"/>
  <c r="J10" i="136"/>
  <c r="J11" i="136"/>
  <c r="J12" i="136"/>
  <c r="K12" i="136" s="1"/>
  <c r="L12" i="136" s="1"/>
  <c r="J13" i="136"/>
  <c r="K13" i="136" s="1"/>
  <c r="L13" i="136" s="1"/>
  <c r="J14" i="136"/>
  <c r="K14" i="136" s="1"/>
  <c r="L14" i="136" s="1"/>
  <c r="J15" i="136"/>
  <c r="J16" i="136"/>
  <c r="K16" i="136" s="1"/>
  <c r="L16" i="136" s="1"/>
  <c r="J17" i="136"/>
  <c r="K17" i="136" s="1"/>
  <c r="L17" i="136" s="1"/>
  <c r="J18" i="136"/>
  <c r="J19" i="136"/>
  <c r="J20" i="136"/>
  <c r="K20" i="136" s="1"/>
  <c r="L20" i="136" s="1"/>
  <c r="J8" i="136"/>
  <c r="K8" i="136" s="1"/>
  <c r="L8" i="136" s="1"/>
  <c r="K18" i="136"/>
  <c r="L18" i="136" s="1"/>
  <c r="K19" i="136"/>
  <c r="L19" i="136" s="1"/>
  <c r="K15" i="136"/>
  <c r="L15" i="136" s="1"/>
  <c r="K11" i="136"/>
  <c r="L11" i="136" s="1"/>
  <c r="K10" i="136"/>
  <c r="L10" i="136" s="1"/>
  <c r="L22" i="136" l="1"/>
  <c r="K22" i="136" s="1"/>
  <c r="C1196" i="144" l="1"/>
  <c r="C1197" i="144"/>
  <c r="C1199" i="144"/>
  <c r="C1200" i="144"/>
  <c r="C1202" i="144"/>
  <c r="C1203" i="144"/>
  <c r="C1205" i="144"/>
  <c r="C1206" i="144"/>
  <c r="C1208" i="144"/>
  <c r="C1211" i="144"/>
  <c r="C1212" i="144"/>
  <c r="C1064" i="144"/>
  <c r="C1065" i="144"/>
  <c r="C1066" i="144"/>
  <c r="C1006" i="144"/>
  <c r="C1007" i="144"/>
  <c r="C1008" i="144"/>
  <c r="C970" i="144"/>
  <c r="C971" i="144"/>
  <c r="C972" i="144"/>
  <c r="C973" i="144"/>
  <c r="C974" i="144"/>
  <c r="C900" i="144"/>
  <c r="C901" i="144"/>
  <c r="C902" i="144"/>
  <c r="C829" i="144"/>
  <c r="C792" i="144"/>
  <c r="C786" i="144"/>
  <c r="C787" i="144"/>
  <c r="C756" i="144"/>
  <c r="C708" i="144" l="1"/>
  <c r="C709" i="144"/>
  <c r="C710" i="144"/>
  <c r="C712" i="144"/>
  <c r="C648" i="144"/>
  <c r="C262" i="144"/>
  <c r="C263" i="144"/>
  <c r="B33" i="144" l="1"/>
  <c r="I71" i="99" l="1"/>
  <c r="B581" i="144" s="1"/>
  <c r="I55" i="99"/>
  <c r="B524" i="144" s="1"/>
  <c r="I50" i="99"/>
  <c r="B490" i="144" s="1"/>
  <c r="B482" i="144"/>
  <c r="B475" i="144"/>
  <c r="B469" i="144"/>
  <c r="B463" i="144"/>
  <c r="B457" i="144"/>
  <c r="I43" i="99"/>
  <c r="B479" i="144" s="1"/>
  <c r="B453" i="144"/>
  <c r="B452" i="144"/>
  <c r="B450" i="144"/>
  <c r="B449" i="144"/>
  <c r="B447" i="144"/>
  <c r="B446" i="144"/>
  <c r="B443" i="144"/>
  <c r="B442" i="144"/>
  <c r="B440" i="144"/>
  <c r="B439" i="144"/>
  <c r="B437" i="144"/>
  <c r="B436" i="144"/>
  <c r="B445" i="144"/>
  <c r="B435" i="144"/>
  <c r="B430" i="144"/>
  <c r="B417" i="144"/>
  <c r="B415" i="144"/>
  <c r="B402" i="144"/>
  <c r="B389" i="144"/>
  <c r="B388" i="144"/>
  <c r="B386" i="144"/>
  <c r="B373" i="144"/>
  <c r="B371" i="144"/>
  <c r="B358" i="144"/>
  <c r="B345" i="144"/>
  <c r="B344" i="144"/>
  <c r="B342" i="144"/>
  <c r="B341" i="144"/>
  <c r="B339" i="144"/>
  <c r="B338" i="144"/>
  <c r="B336" i="144"/>
  <c r="B335" i="144"/>
  <c r="B334" i="144"/>
  <c r="B332" i="144"/>
  <c r="B331" i="144"/>
  <c r="B329" i="144"/>
  <c r="B328" i="144"/>
  <c r="B326" i="144"/>
  <c r="B322" i="144"/>
  <c r="B321" i="144"/>
  <c r="B319" i="144"/>
  <c r="B318" i="144"/>
  <c r="B316" i="144"/>
  <c r="B315" i="144"/>
  <c r="B325" i="144"/>
  <c r="B324" i="144"/>
  <c r="B314" i="144"/>
  <c r="B312" i="144"/>
  <c r="B311" i="144"/>
  <c r="B309" i="144"/>
  <c r="B308" i="144"/>
  <c r="B306" i="144"/>
  <c r="B305" i="144"/>
  <c r="B304" i="144"/>
  <c r="B294" i="144"/>
  <c r="B302" i="144"/>
  <c r="B301" i="144"/>
  <c r="B299" i="144"/>
  <c r="B298" i="144"/>
  <c r="B296" i="144"/>
  <c r="B295" i="144"/>
  <c r="B286" i="144"/>
  <c r="B285" i="144"/>
  <c r="B284" i="144"/>
  <c r="B282" i="144"/>
  <c r="B281" i="144"/>
  <c r="B280" i="144"/>
  <c r="B278" i="144"/>
  <c r="B277" i="144"/>
  <c r="B276" i="144"/>
  <c r="J34" i="95"/>
  <c r="B275" i="144" s="1"/>
  <c r="B266" i="144"/>
  <c r="B265" i="144"/>
  <c r="B263" i="144"/>
  <c r="B262" i="144"/>
  <c r="B260" i="144"/>
  <c r="B259" i="144"/>
  <c r="B209" i="144"/>
  <c r="J76" i="94"/>
  <c r="B159" i="144" s="1"/>
  <c r="B109" i="144"/>
  <c r="B496" i="144" l="1"/>
  <c r="B509" i="144"/>
  <c r="B537" i="144"/>
  <c r="B553" i="144"/>
  <c r="B492" i="144"/>
  <c r="B493" i="144"/>
  <c r="B486" i="144"/>
  <c r="B487" i="144"/>
  <c r="B459" i="144"/>
  <c r="B465" i="144"/>
  <c r="B470" i="144"/>
  <c r="B476" i="144"/>
  <c r="B483" i="144"/>
  <c r="B566" i="144"/>
  <c r="B455" i="144"/>
  <c r="B460" i="144"/>
  <c r="B466" i="144"/>
  <c r="B472" i="144"/>
  <c r="B477" i="144"/>
  <c r="B489" i="144"/>
  <c r="B522" i="144"/>
  <c r="B539" i="144"/>
  <c r="B568" i="144"/>
  <c r="B456" i="144"/>
  <c r="B462" i="144"/>
  <c r="B467" i="144"/>
  <c r="B473" i="144"/>
  <c r="B485" i="144"/>
  <c r="B495" i="144"/>
  <c r="B540" i="144"/>
  <c r="J37" i="94"/>
  <c r="B59" i="144" s="1"/>
  <c r="B53" i="144"/>
  <c r="B52" i="144"/>
  <c r="B50" i="144"/>
  <c r="B49" i="144"/>
  <c r="B48" i="144"/>
  <c r="B47" i="144"/>
  <c r="B45" i="144"/>
  <c r="B44" i="144"/>
  <c r="B43" i="144"/>
  <c r="B42" i="144"/>
  <c r="B41" i="144"/>
  <c r="B38" i="144"/>
  <c r="B39" i="144"/>
  <c r="B36" i="144"/>
  <c r="B35" i="144"/>
  <c r="B34" i="144"/>
  <c r="B31" i="144"/>
  <c r="B30" i="144"/>
  <c r="B29" i="144"/>
  <c r="B28" i="144"/>
  <c r="B25" i="144"/>
  <c r="B24" i="144"/>
  <c r="B22" i="144"/>
  <c r="B21" i="144"/>
  <c r="B20" i="144"/>
  <c r="B27" i="144"/>
  <c r="B19" i="144"/>
  <c r="B17" i="144"/>
  <c r="B16" i="144"/>
  <c r="B15" i="144"/>
  <c r="B14" i="144"/>
  <c r="B13" i="144"/>
  <c r="G27" i="122" l="1"/>
  <c r="D27" i="122"/>
  <c r="E27" i="122"/>
  <c r="C27" i="122"/>
  <c r="B1102" i="144" l="1"/>
  <c r="B1103" i="144"/>
  <c r="B1104" i="144"/>
  <c r="B1105" i="144"/>
  <c r="B1106" i="144"/>
  <c r="B1101" i="144"/>
  <c r="C1099" i="144" l="1"/>
  <c r="C1098" i="144"/>
  <c r="C1106" i="144"/>
  <c r="C1105" i="144"/>
  <c r="C1104" i="144"/>
  <c r="C1103" i="144"/>
  <c r="C1102" i="144"/>
  <c r="C622" i="144" l="1"/>
  <c r="C618" i="144"/>
  <c r="C615" i="144"/>
  <c r="F27" i="122"/>
  <c r="F31" i="122"/>
  <c r="G31" i="122" l="1"/>
  <c r="C483" i="144"/>
  <c r="C482" i="144"/>
  <c r="C473" i="144"/>
  <c r="C472" i="144"/>
  <c r="C463" i="144"/>
  <c r="C462" i="144"/>
  <c r="C453" i="144"/>
  <c r="C443" i="144"/>
  <c r="C442" i="144"/>
  <c r="C342" i="144"/>
  <c r="C341" i="144"/>
  <c r="C331" i="144"/>
  <c r="C322" i="144"/>
  <c r="C321" i="144"/>
  <c r="C311" i="144"/>
  <c r="C312" i="144"/>
  <c r="C452" i="144"/>
  <c r="C70" i="97" l="1"/>
  <c r="C54" i="97"/>
  <c r="C47" i="97"/>
  <c r="C41" i="95"/>
  <c r="C288" i="144" s="1"/>
  <c r="F41" i="95"/>
  <c r="C289" i="144" s="1"/>
  <c r="F208" i="143" l="1"/>
  <c r="F207" i="143"/>
  <c r="F206" i="143"/>
  <c r="F205" i="143"/>
  <c r="F204" i="143"/>
  <c r="F203" i="143"/>
  <c r="F202" i="143"/>
  <c r="F201" i="143"/>
  <c r="F200" i="143"/>
  <c r="F199" i="143"/>
  <c r="F198" i="143"/>
  <c r="F197" i="143"/>
  <c r="F196" i="143"/>
  <c r="F195" i="143"/>
  <c r="F194" i="143"/>
  <c r="F193" i="143"/>
  <c r="F192" i="143"/>
  <c r="F191" i="143"/>
  <c r="F190" i="143"/>
  <c r="F189" i="143"/>
  <c r="F188" i="143"/>
  <c r="F187" i="143"/>
  <c r="F186" i="143"/>
  <c r="F185" i="143"/>
  <c r="F184" i="143"/>
  <c r="F183" i="143"/>
  <c r="F182" i="143"/>
  <c r="F181" i="143"/>
  <c r="I173" i="143"/>
  <c r="H173" i="143"/>
  <c r="G173" i="143"/>
  <c r="F173" i="143"/>
  <c r="J173" i="143" s="1"/>
  <c r="G208" i="143" s="1"/>
  <c r="I169" i="143"/>
  <c r="H169" i="143"/>
  <c r="G169" i="143"/>
  <c r="F169" i="143"/>
  <c r="I165" i="143"/>
  <c r="H165" i="143"/>
  <c r="G165" i="143"/>
  <c r="F165" i="143"/>
  <c r="J165" i="143" s="1"/>
  <c r="G206" i="143" s="1"/>
  <c r="I161" i="143"/>
  <c r="H161" i="143"/>
  <c r="G161" i="143"/>
  <c r="J161" i="143" s="1"/>
  <c r="F161" i="143"/>
  <c r="I157" i="143"/>
  <c r="H157" i="143"/>
  <c r="G157" i="143"/>
  <c r="F157" i="143"/>
  <c r="J157" i="143" s="1"/>
  <c r="G204" i="143" s="1"/>
  <c r="I152" i="143"/>
  <c r="H152" i="143"/>
  <c r="G152" i="143"/>
  <c r="K152" i="143" s="1"/>
  <c r="F152" i="143"/>
  <c r="I151" i="143"/>
  <c r="H151" i="143"/>
  <c r="G151" i="143"/>
  <c r="F151" i="143"/>
  <c r="I150" i="143"/>
  <c r="H150" i="143"/>
  <c r="G150" i="143"/>
  <c r="K150" i="143" s="1"/>
  <c r="F150" i="143"/>
  <c r="I149" i="143"/>
  <c r="H149" i="143"/>
  <c r="G149" i="143"/>
  <c r="J149" i="143" s="1"/>
  <c r="F149" i="143"/>
  <c r="I148" i="143"/>
  <c r="H148" i="143"/>
  <c r="G148" i="143"/>
  <c r="F148" i="143"/>
  <c r="I147" i="143"/>
  <c r="H147" i="143"/>
  <c r="G147" i="143"/>
  <c r="J147" i="143" s="1"/>
  <c r="F147" i="143"/>
  <c r="I146" i="143"/>
  <c r="H146" i="143"/>
  <c r="G146" i="143"/>
  <c r="F146" i="143"/>
  <c r="I145" i="143"/>
  <c r="H145" i="143"/>
  <c r="G145" i="143"/>
  <c r="J145" i="143" s="1"/>
  <c r="F145" i="143"/>
  <c r="I144" i="143"/>
  <c r="H144" i="143"/>
  <c r="G144" i="143"/>
  <c r="F144" i="143"/>
  <c r="I143" i="143"/>
  <c r="H143" i="143"/>
  <c r="G143" i="143"/>
  <c r="F143" i="143"/>
  <c r="I142" i="143"/>
  <c r="H142" i="143"/>
  <c r="G142" i="143"/>
  <c r="F142" i="143"/>
  <c r="I137" i="143"/>
  <c r="H137" i="143"/>
  <c r="G137" i="143"/>
  <c r="F137" i="143"/>
  <c r="I136" i="143"/>
  <c r="H136" i="143"/>
  <c r="G136" i="143"/>
  <c r="J136" i="143" s="1"/>
  <c r="F136" i="143"/>
  <c r="I135" i="143"/>
  <c r="H135" i="143"/>
  <c r="G135" i="143"/>
  <c r="F135" i="143"/>
  <c r="I134" i="143"/>
  <c r="H134" i="143"/>
  <c r="G134" i="143"/>
  <c r="F134" i="143"/>
  <c r="I133" i="143"/>
  <c r="H133" i="143"/>
  <c r="G133" i="143"/>
  <c r="F133" i="143"/>
  <c r="I132" i="143"/>
  <c r="H132" i="143"/>
  <c r="G132" i="143"/>
  <c r="F132" i="143"/>
  <c r="I131" i="143"/>
  <c r="H131" i="143"/>
  <c r="G131" i="143"/>
  <c r="F131" i="143"/>
  <c r="I130" i="143"/>
  <c r="H130" i="143"/>
  <c r="G130" i="143"/>
  <c r="F130" i="143"/>
  <c r="I129" i="143"/>
  <c r="H129" i="143"/>
  <c r="G129" i="143"/>
  <c r="F129" i="143"/>
  <c r="I128" i="143"/>
  <c r="H128" i="143"/>
  <c r="G128" i="143"/>
  <c r="K128" i="143" s="1"/>
  <c r="F128" i="143"/>
  <c r="I127" i="143"/>
  <c r="H127" i="143"/>
  <c r="G127" i="143"/>
  <c r="F127" i="143"/>
  <c r="I123" i="143"/>
  <c r="H123" i="143"/>
  <c r="G123" i="143"/>
  <c r="F123" i="143"/>
  <c r="K123" i="143" s="1"/>
  <c r="I118" i="143"/>
  <c r="H118" i="143"/>
  <c r="G118" i="143"/>
  <c r="F118" i="143"/>
  <c r="I117" i="143"/>
  <c r="H117" i="143"/>
  <c r="G117" i="143"/>
  <c r="F117" i="143"/>
  <c r="I116" i="143"/>
  <c r="H116" i="143"/>
  <c r="G116" i="143"/>
  <c r="J116" i="143" s="1"/>
  <c r="F116" i="143"/>
  <c r="I111" i="143"/>
  <c r="H111" i="143"/>
  <c r="G111" i="143"/>
  <c r="K111" i="143" s="1"/>
  <c r="H197" i="143" s="1"/>
  <c r="F111" i="143"/>
  <c r="I110" i="143"/>
  <c r="H110" i="143"/>
  <c r="G110" i="143"/>
  <c r="F110" i="143"/>
  <c r="I105" i="143"/>
  <c r="H105" i="143"/>
  <c r="G105" i="143"/>
  <c r="F105" i="143"/>
  <c r="I104" i="143"/>
  <c r="H104" i="143"/>
  <c r="G104" i="143"/>
  <c r="J104" i="143" s="1"/>
  <c r="F104" i="143"/>
  <c r="I103" i="143"/>
  <c r="H103" i="143"/>
  <c r="G103" i="143"/>
  <c r="F103" i="143"/>
  <c r="I102" i="143"/>
  <c r="H102" i="143"/>
  <c r="G102" i="143"/>
  <c r="F102" i="143"/>
  <c r="I101" i="143"/>
  <c r="H101" i="143"/>
  <c r="G101" i="143"/>
  <c r="F101" i="143"/>
  <c r="I100" i="143"/>
  <c r="H100" i="143"/>
  <c r="G100" i="143"/>
  <c r="F100" i="143"/>
  <c r="I99" i="143"/>
  <c r="H99" i="143"/>
  <c r="G99" i="143"/>
  <c r="F99" i="143"/>
  <c r="I98" i="143"/>
  <c r="H98" i="143"/>
  <c r="G98" i="143"/>
  <c r="F98" i="143"/>
  <c r="I97" i="143"/>
  <c r="H97" i="143"/>
  <c r="G97" i="143"/>
  <c r="F97" i="143"/>
  <c r="I96" i="143"/>
  <c r="H96" i="143"/>
  <c r="J96" i="143" s="1"/>
  <c r="G96" i="143"/>
  <c r="F96" i="143"/>
  <c r="I95" i="143"/>
  <c r="H95" i="143"/>
  <c r="G95" i="143"/>
  <c r="K95" i="143" s="1"/>
  <c r="F95" i="143"/>
  <c r="I90" i="143"/>
  <c r="H90" i="143"/>
  <c r="G90" i="143"/>
  <c r="F90" i="143"/>
  <c r="I89" i="143"/>
  <c r="H89" i="143"/>
  <c r="G89" i="143"/>
  <c r="F89" i="143"/>
  <c r="I88" i="143"/>
  <c r="H88" i="143"/>
  <c r="G88" i="143"/>
  <c r="F88" i="143"/>
  <c r="I87" i="143"/>
  <c r="H87" i="143"/>
  <c r="G87" i="143"/>
  <c r="J87" i="143" s="1"/>
  <c r="F87" i="143"/>
  <c r="I86" i="143"/>
  <c r="H86" i="143"/>
  <c r="G86" i="143"/>
  <c r="F86" i="143"/>
  <c r="I85" i="143"/>
  <c r="H85" i="143"/>
  <c r="G85" i="143"/>
  <c r="F85" i="143"/>
  <c r="I84" i="143"/>
  <c r="H84" i="143"/>
  <c r="J84" i="143" s="1"/>
  <c r="G84" i="143"/>
  <c r="F84" i="143"/>
  <c r="I83" i="143"/>
  <c r="H83" i="143"/>
  <c r="G83" i="143"/>
  <c r="F83" i="143"/>
  <c r="I82" i="143"/>
  <c r="H82" i="143"/>
  <c r="G82" i="143"/>
  <c r="F82" i="143"/>
  <c r="I81" i="143"/>
  <c r="H81" i="143"/>
  <c r="G81" i="143"/>
  <c r="F81" i="143"/>
  <c r="I80" i="143"/>
  <c r="H80" i="143"/>
  <c r="J80" i="143" s="1"/>
  <c r="G80" i="143"/>
  <c r="F80" i="143"/>
  <c r="I75" i="143"/>
  <c r="H75" i="143"/>
  <c r="G75" i="143"/>
  <c r="J75" i="143" s="1"/>
  <c r="G193" i="143" s="1"/>
  <c r="F75" i="143"/>
  <c r="I74" i="143"/>
  <c r="H74" i="143"/>
  <c r="G74" i="143"/>
  <c r="F74" i="143"/>
  <c r="I73" i="143"/>
  <c r="H73" i="143"/>
  <c r="G73" i="143"/>
  <c r="F73" i="143"/>
  <c r="I68" i="143"/>
  <c r="H68" i="143"/>
  <c r="G68" i="143"/>
  <c r="F68" i="143"/>
  <c r="I67" i="143"/>
  <c r="H67" i="143"/>
  <c r="G67" i="143"/>
  <c r="F67" i="143"/>
  <c r="I62" i="143"/>
  <c r="H62" i="143"/>
  <c r="G62" i="143"/>
  <c r="F62" i="143"/>
  <c r="I61" i="143"/>
  <c r="H61" i="143"/>
  <c r="G61" i="143"/>
  <c r="F61" i="143"/>
  <c r="I57" i="143"/>
  <c r="H57" i="143"/>
  <c r="G57" i="143"/>
  <c r="F57" i="143"/>
  <c r="I52" i="143"/>
  <c r="H52" i="143"/>
  <c r="G52" i="143"/>
  <c r="F52" i="143"/>
  <c r="I51" i="143"/>
  <c r="H51" i="143"/>
  <c r="G51" i="143"/>
  <c r="F51" i="143"/>
  <c r="I50" i="143"/>
  <c r="H50" i="143"/>
  <c r="G50" i="143"/>
  <c r="F50" i="143"/>
  <c r="I49" i="143"/>
  <c r="H49" i="143"/>
  <c r="G49" i="143"/>
  <c r="F49" i="143"/>
  <c r="I48" i="143"/>
  <c r="H48" i="143"/>
  <c r="G48" i="143"/>
  <c r="F48" i="143"/>
  <c r="I47" i="143"/>
  <c r="H47" i="143"/>
  <c r="G47" i="143"/>
  <c r="F47" i="143"/>
  <c r="I46" i="143"/>
  <c r="H46" i="143"/>
  <c r="G46" i="143"/>
  <c r="F46" i="143"/>
  <c r="I45" i="143"/>
  <c r="H45" i="143"/>
  <c r="G45" i="143"/>
  <c r="F45" i="143"/>
  <c r="I44" i="143"/>
  <c r="H44" i="143"/>
  <c r="G44" i="143"/>
  <c r="F44" i="143"/>
  <c r="I43" i="143"/>
  <c r="H43" i="143"/>
  <c r="G43" i="143"/>
  <c r="F43" i="143"/>
  <c r="I42" i="143"/>
  <c r="H42" i="143"/>
  <c r="G42" i="143"/>
  <c r="F42" i="143"/>
  <c r="I41" i="143"/>
  <c r="H41" i="143"/>
  <c r="G41" i="143"/>
  <c r="F41" i="143"/>
  <c r="I40" i="143"/>
  <c r="H40" i="143"/>
  <c r="G40" i="143"/>
  <c r="F40" i="143"/>
  <c r="I35" i="143"/>
  <c r="H35" i="143"/>
  <c r="G35" i="143"/>
  <c r="F35" i="143"/>
  <c r="I34" i="143"/>
  <c r="H34" i="143"/>
  <c r="G34" i="143"/>
  <c r="F34" i="143"/>
  <c r="I33" i="143"/>
  <c r="H33" i="143"/>
  <c r="G33" i="143"/>
  <c r="F33" i="143"/>
  <c r="I32" i="143"/>
  <c r="H32" i="143"/>
  <c r="G32" i="143"/>
  <c r="F32" i="143"/>
  <c r="I31" i="143"/>
  <c r="H31" i="143"/>
  <c r="G31" i="143"/>
  <c r="F31" i="143"/>
  <c r="I30" i="143"/>
  <c r="H30" i="143"/>
  <c r="G30" i="143"/>
  <c r="F30" i="143"/>
  <c r="I29" i="143"/>
  <c r="H29" i="143"/>
  <c r="G29" i="143"/>
  <c r="F29" i="143"/>
  <c r="I28" i="143"/>
  <c r="H28" i="143"/>
  <c r="G28" i="143"/>
  <c r="F28" i="143"/>
  <c r="I27" i="143"/>
  <c r="H27" i="143"/>
  <c r="G27" i="143"/>
  <c r="F27" i="143"/>
  <c r="I26" i="143"/>
  <c r="H26" i="143"/>
  <c r="G26" i="143"/>
  <c r="F26" i="143"/>
  <c r="I25" i="143"/>
  <c r="H25" i="143"/>
  <c r="G25" i="143"/>
  <c r="F25" i="143"/>
  <c r="I24" i="143"/>
  <c r="H24" i="143"/>
  <c r="G24" i="143"/>
  <c r="F24" i="143"/>
  <c r="I23" i="143"/>
  <c r="H23" i="143"/>
  <c r="G23" i="143"/>
  <c r="F23" i="143"/>
  <c r="I17" i="143"/>
  <c r="H17" i="143"/>
  <c r="G17" i="143"/>
  <c r="F17" i="143"/>
  <c r="I16" i="143"/>
  <c r="I18" i="143" s="1"/>
  <c r="H16" i="143"/>
  <c r="G16" i="143"/>
  <c r="F16" i="143"/>
  <c r="I10" i="143"/>
  <c r="H10" i="143"/>
  <c r="G10" i="143"/>
  <c r="F10" i="143"/>
  <c r="I9" i="143"/>
  <c r="H9" i="143"/>
  <c r="G9" i="143"/>
  <c r="F9" i="143"/>
  <c r="E31" i="122"/>
  <c r="C611" i="144" s="1"/>
  <c r="D31" i="122"/>
  <c r="C602" i="144" s="1"/>
  <c r="C31" i="122"/>
  <c r="C600" i="144"/>
  <c r="C591" i="144"/>
  <c r="B4" i="122"/>
  <c r="B3" i="122"/>
  <c r="B2" i="122"/>
  <c r="B1" i="122"/>
  <c r="F85" i="99"/>
  <c r="C85" i="99"/>
  <c r="C566" i="144" s="1"/>
  <c r="E84" i="99"/>
  <c r="G153" i="143" s="1"/>
  <c r="D84" i="99"/>
  <c r="F153" i="143" s="1"/>
  <c r="F69" i="99"/>
  <c r="C69" i="99"/>
  <c r="C522" i="144" s="1"/>
  <c r="E68" i="99"/>
  <c r="G138" i="143" s="1"/>
  <c r="D68" i="99"/>
  <c r="F138" i="143" s="1"/>
  <c r="F53" i="99"/>
  <c r="C493" i="144" s="1"/>
  <c r="C53" i="99"/>
  <c r="C492" i="144" s="1"/>
  <c r="F41" i="99"/>
  <c r="C41" i="99"/>
  <c r="B4" i="99"/>
  <c r="B3" i="99"/>
  <c r="B2" i="99"/>
  <c r="B1" i="99"/>
  <c r="F86" i="97"/>
  <c r="C430" i="144" s="1"/>
  <c r="C86" i="97"/>
  <c r="C415" i="144" s="1"/>
  <c r="E85" i="97"/>
  <c r="G106" i="143" s="1"/>
  <c r="D85" i="97"/>
  <c r="F106" i="143" s="1"/>
  <c r="F70" i="97"/>
  <c r="C371" i="144"/>
  <c r="E69" i="97"/>
  <c r="G91" i="143" s="1"/>
  <c r="D69" i="97"/>
  <c r="F91" i="143" s="1"/>
  <c r="F54" i="97"/>
  <c r="F47" i="97"/>
  <c r="B4" i="97"/>
  <c r="B3" i="97"/>
  <c r="B2" i="97"/>
  <c r="B1" i="97"/>
  <c r="C1193" i="144"/>
  <c r="C1191" i="144"/>
  <c r="C1190" i="144"/>
  <c r="C1189" i="144"/>
  <c r="C1188" i="144"/>
  <c r="C1187" i="144"/>
  <c r="C1186" i="144"/>
  <c r="C1185" i="144"/>
  <c r="C1184" i="144"/>
  <c r="C1183" i="144"/>
  <c r="C1182" i="144"/>
  <c r="C1181" i="144"/>
  <c r="C1180" i="144"/>
  <c r="C1177" i="144"/>
  <c r="C1176" i="144"/>
  <c r="C1175" i="144"/>
  <c r="C1174" i="144"/>
  <c r="C1173" i="144"/>
  <c r="C1172" i="144"/>
  <c r="C1171" i="144"/>
  <c r="C1170" i="144"/>
  <c r="C1169" i="144"/>
  <c r="C1168" i="144"/>
  <c r="C1167" i="144"/>
  <c r="C1166" i="144"/>
  <c r="C1163" i="144"/>
  <c r="C1162" i="144"/>
  <c r="C1161" i="144"/>
  <c r="C1160" i="144"/>
  <c r="C1159" i="144"/>
  <c r="C1158" i="144"/>
  <c r="C1157" i="144"/>
  <c r="C1156" i="144"/>
  <c r="C1155" i="144"/>
  <c r="C1154" i="144"/>
  <c r="C1153" i="144"/>
  <c r="C1152" i="144"/>
  <c r="C1149" i="144"/>
  <c r="C1148" i="144"/>
  <c r="C1147" i="144"/>
  <c r="C1146" i="144"/>
  <c r="C1145" i="144"/>
  <c r="C1144" i="144"/>
  <c r="C1143" i="144"/>
  <c r="C1142" i="144"/>
  <c r="C1141" i="144"/>
  <c r="C1140" i="144"/>
  <c r="C1139" i="144"/>
  <c r="C1138" i="144"/>
  <c r="C1135" i="144"/>
  <c r="C1134" i="144"/>
  <c r="C1133" i="144"/>
  <c r="C1132" i="144"/>
  <c r="C1131" i="144"/>
  <c r="C1130" i="144"/>
  <c r="C1129" i="144"/>
  <c r="C1128" i="144"/>
  <c r="C1127" i="144"/>
  <c r="C1126" i="144"/>
  <c r="C1125" i="144"/>
  <c r="C1124" i="144"/>
  <c r="C1121" i="144"/>
  <c r="C1120" i="144"/>
  <c r="C1119" i="144"/>
  <c r="C1118" i="144"/>
  <c r="C1117" i="144"/>
  <c r="C1116" i="144"/>
  <c r="C1115" i="144"/>
  <c r="C1114" i="144"/>
  <c r="C1113" i="144"/>
  <c r="C1112" i="144"/>
  <c r="C1111" i="144"/>
  <c r="C1110" i="144"/>
  <c r="C1101" i="144"/>
  <c r="C1100" i="144"/>
  <c r="C1097" i="144"/>
  <c r="C1096" i="144"/>
  <c r="C1095" i="144"/>
  <c r="C1094" i="144"/>
  <c r="C1093" i="144"/>
  <c r="C1092" i="144"/>
  <c r="C1091" i="144"/>
  <c r="C1088" i="144"/>
  <c r="C1086" i="144"/>
  <c r="C1084" i="144"/>
  <c r="C1083" i="144"/>
  <c r="C1082" i="144"/>
  <c r="C1081" i="144"/>
  <c r="C1080" i="144"/>
  <c r="C1079" i="144"/>
  <c r="C1078" i="144"/>
  <c r="C1077" i="144"/>
  <c r="C1076" i="144"/>
  <c r="C1075" i="144"/>
  <c r="C1074" i="144"/>
  <c r="C1073" i="144"/>
  <c r="C1072" i="144"/>
  <c r="C1071" i="144"/>
  <c r="C1069" i="144"/>
  <c r="C1068" i="144"/>
  <c r="C1067" i="144"/>
  <c r="C1063" i="144"/>
  <c r="C1062" i="144"/>
  <c r="C1059" i="144"/>
  <c r="C1057" i="144"/>
  <c r="C1055" i="144"/>
  <c r="C1054" i="144"/>
  <c r="C1053" i="144"/>
  <c r="C1052" i="144"/>
  <c r="C1051" i="144"/>
  <c r="C1050" i="144"/>
  <c r="C1049" i="144"/>
  <c r="C1048" i="144"/>
  <c r="C1047" i="144"/>
  <c r="C1046" i="144"/>
  <c r="C1045" i="144"/>
  <c r="C1044" i="144"/>
  <c r="C1043" i="144"/>
  <c r="C1042" i="144"/>
  <c r="C1040" i="144"/>
  <c r="C1039" i="144"/>
  <c r="C1038" i="144"/>
  <c r="C1037" i="144"/>
  <c r="C1036" i="144"/>
  <c r="C1035" i="144"/>
  <c r="C1034" i="144"/>
  <c r="C1033" i="144"/>
  <c r="C1030" i="144"/>
  <c r="C1028" i="144"/>
  <c r="C1026" i="144"/>
  <c r="C1025" i="144"/>
  <c r="C1024" i="144"/>
  <c r="C1023" i="144"/>
  <c r="C1022" i="144"/>
  <c r="C1021" i="144"/>
  <c r="C1020" i="144"/>
  <c r="C1019" i="144"/>
  <c r="C1018" i="144"/>
  <c r="C1017" i="144"/>
  <c r="C1016" i="144"/>
  <c r="C1015" i="144"/>
  <c r="C1014" i="144"/>
  <c r="C1013" i="144"/>
  <c r="C1011" i="144"/>
  <c r="C1010" i="144"/>
  <c r="C1009" i="144"/>
  <c r="C1005" i="144"/>
  <c r="C1004" i="144"/>
  <c r="C1001" i="144"/>
  <c r="C999" i="144"/>
  <c r="C997" i="144"/>
  <c r="C996" i="144"/>
  <c r="C995" i="144"/>
  <c r="C994" i="144"/>
  <c r="C993" i="144"/>
  <c r="C992" i="144"/>
  <c r="C991" i="144"/>
  <c r="C990" i="144"/>
  <c r="C989" i="144"/>
  <c r="C988" i="144"/>
  <c r="C987" i="144"/>
  <c r="C986" i="144"/>
  <c r="C985" i="144"/>
  <c r="C984" i="144"/>
  <c r="C983" i="144"/>
  <c r="C982" i="144"/>
  <c r="C981" i="144"/>
  <c r="C980" i="144"/>
  <c r="C979" i="144"/>
  <c r="C978" i="144"/>
  <c r="C977" i="144"/>
  <c r="C976" i="144"/>
  <c r="C969" i="144"/>
  <c r="C966" i="144"/>
  <c r="C964" i="144"/>
  <c r="C962" i="144"/>
  <c r="C961" i="144"/>
  <c r="C960" i="144"/>
  <c r="C959" i="144"/>
  <c r="C958" i="144"/>
  <c r="C957" i="144"/>
  <c r="C956" i="144"/>
  <c r="C955" i="144"/>
  <c r="C954" i="144"/>
  <c r="C953" i="144"/>
  <c r="C952" i="144"/>
  <c r="C951" i="144"/>
  <c r="C950" i="144"/>
  <c r="C949" i="144"/>
  <c r="C948" i="144"/>
  <c r="C947" i="144"/>
  <c r="C946" i="144"/>
  <c r="C945" i="144"/>
  <c r="C944" i="144"/>
  <c r="C943" i="144"/>
  <c r="C942" i="144"/>
  <c r="C941" i="144"/>
  <c r="C939" i="144"/>
  <c r="C938" i="144"/>
  <c r="C934" i="144"/>
  <c r="C931" i="144"/>
  <c r="C929" i="144"/>
  <c r="C927" i="144"/>
  <c r="C926" i="144"/>
  <c r="C925" i="144"/>
  <c r="C924" i="144"/>
  <c r="C923" i="144"/>
  <c r="C922" i="144"/>
  <c r="C921" i="144"/>
  <c r="C920" i="144"/>
  <c r="C919" i="144"/>
  <c r="C918" i="144"/>
  <c r="C917" i="144"/>
  <c r="C916" i="144"/>
  <c r="C915" i="144"/>
  <c r="C914" i="144"/>
  <c r="C913" i="144"/>
  <c r="C912" i="144"/>
  <c r="C911" i="144"/>
  <c r="C910" i="144"/>
  <c r="C909" i="144"/>
  <c r="C908" i="144"/>
  <c r="C907" i="144"/>
  <c r="C906" i="144"/>
  <c r="C904" i="144"/>
  <c r="C903" i="144"/>
  <c r="C899" i="144"/>
  <c r="C896" i="144"/>
  <c r="C894" i="144"/>
  <c r="C892" i="144"/>
  <c r="C891" i="144"/>
  <c r="C890" i="144"/>
  <c r="C889" i="144"/>
  <c r="C888" i="144"/>
  <c r="C887" i="144"/>
  <c r="C886" i="144"/>
  <c r="C885" i="144"/>
  <c r="C883" i="144"/>
  <c r="C882" i="144"/>
  <c r="C881" i="144"/>
  <c r="C880" i="144"/>
  <c r="C879" i="144"/>
  <c r="C878" i="144"/>
  <c r="C876" i="144"/>
  <c r="C875" i="144"/>
  <c r="C874" i="144"/>
  <c r="C873" i="144"/>
  <c r="C872" i="144"/>
  <c r="C871" i="144"/>
  <c r="C868" i="144"/>
  <c r="C866" i="144"/>
  <c r="C864" i="144"/>
  <c r="C863" i="144"/>
  <c r="C862" i="144"/>
  <c r="C861" i="144"/>
  <c r="C860" i="144"/>
  <c r="C859" i="144"/>
  <c r="C858" i="144"/>
  <c r="C857" i="144"/>
  <c r="C855" i="144"/>
  <c r="C854" i="144"/>
  <c r="C853" i="144"/>
  <c r="C852" i="144"/>
  <c r="C851" i="144"/>
  <c r="C850" i="144"/>
  <c r="C848" i="144"/>
  <c r="C847" i="144"/>
  <c r="C846" i="144"/>
  <c r="C845" i="144"/>
  <c r="C844" i="144"/>
  <c r="C843" i="144"/>
  <c r="C840" i="144"/>
  <c r="C838" i="144"/>
  <c r="C836" i="144"/>
  <c r="C835" i="144"/>
  <c r="C834" i="144"/>
  <c r="C833" i="144"/>
  <c r="C832" i="144"/>
  <c r="C831" i="144"/>
  <c r="C830" i="144"/>
  <c r="C827" i="144"/>
  <c r="C826" i="144"/>
  <c r="C825" i="144"/>
  <c r="C824" i="144"/>
  <c r="C823" i="144"/>
  <c r="C822" i="144"/>
  <c r="C820" i="144"/>
  <c r="C819" i="144"/>
  <c r="C818" i="144"/>
  <c r="C817" i="144"/>
  <c r="C816" i="144"/>
  <c r="C815" i="144"/>
  <c r="C812" i="144"/>
  <c r="C810" i="144"/>
  <c r="C808" i="144"/>
  <c r="C807" i="144"/>
  <c r="C806" i="144"/>
  <c r="C805" i="144"/>
  <c r="C804" i="144"/>
  <c r="C803" i="144"/>
  <c r="C802" i="144"/>
  <c r="C801" i="144"/>
  <c r="C800" i="144"/>
  <c r="C798" i="144"/>
  <c r="C797" i="144"/>
  <c r="C796" i="144"/>
  <c r="C794" i="144"/>
  <c r="C793" i="144"/>
  <c r="C791" i="144"/>
  <c r="C790" i="144"/>
  <c r="C788" i="144"/>
  <c r="C785" i="144"/>
  <c r="C784" i="144"/>
  <c r="C781" i="144"/>
  <c r="C779" i="144"/>
  <c r="C777" i="144"/>
  <c r="C776" i="144"/>
  <c r="C775" i="144"/>
  <c r="C774" i="144"/>
  <c r="C773" i="144"/>
  <c r="C772" i="144"/>
  <c r="C771" i="144"/>
  <c r="C770" i="144"/>
  <c r="C769" i="144"/>
  <c r="C767" i="144"/>
  <c r="C766" i="144"/>
  <c r="C765" i="144"/>
  <c r="C757" i="144"/>
  <c r="C753" i="144"/>
  <c r="C750" i="144"/>
  <c r="C748" i="144"/>
  <c r="C746" i="144"/>
  <c r="C745" i="144"/>
  <c r="C744" i="144"/>
  <c r="C743" i="144"/>
  <c r="C742" i="144"/>
  <c r="C741" i="144"/>
  <c r="C740" i="144"/>
  <c r="C739" i="144"/>
  <c r="C738" i="144"/>
  <c r="C736" i="144"/>
  <c r="C732" i="144"/>
  <c r="C728" i="144"/>
  <c r="C723" i="144"/>
  <c r="C722" i="144"/>
  <c r="C719" i="144"/>
  <c r="C717" i="144"/>
  <c r="C715" i="144"/>
  <c r="C714" i="144"/>
  <c r="C713" i="144"/>
  <c r="C711" i="144"/>
  <c r="C706" i="144"/>
  <c r="C705" i="144"/>
  <c r="C704" i="144"/>
  <c r="C703" i="144"/>
  <c r="C702" i="144"/>
  <c r="C701" i="144"/>
  <c r="C700" i="144"/>
  <c r="C698" i="144"/>
  <c r="C697" i="144"/>
  <c r="C696" i="144"/>
  <c r="C695" i="144"/>
  <c r="C694" i="144"/>
  <c r="C691" i="144"/>
  <c r="C689" i="144"/>
  <c r="C687" i="144"/>
  <c r="C686" i="144"/>
  <c r="C685" i="144"/>
  <c r="C684" i="144"/>
  <c r="C683" i="144"/>
  <c r="C682" i="144"/>
  <c r="C681" i="144"/>
  <c r="C680" i="144"/>
  <c r="C678" i="144"/>
  <c r="C677" i="144"/>
  <c r="C676" i="144"/>
  <c r="C675" i="144"/>
  <c r="C674" i="144"/>
  <c r="C673" i="144"/>
  <c r="C672" i="144"/>
  <c r="C670" i="144"/>
  <c r="C669" i="144"/>
  <c r="C668" i="144"/>
  <c r="C667" i="144"/>
  <c r="C666" i="144"/>
  <c r="C663" i="144"/>
  <c r="C661" i="144"/>
  <c r="C659" i="144"/>
  <c r="C658" i="144"/>
  <c r="C657" i="144"/>
  <c r="C656" i="144"/>
  <c r="C650" i="144"/>
  <c r="C649" i="144"/>
  <c r="C647" i="144"/>
  <c r="C646" i="144"/>
  <c r="C645" i="144"/>
  <c r="C644" i="144"/>
  <c r="C642" i="144"/>
  <c r="C641" i="144"/>
  <c r="C640" i="144"/>
  <c r="C639" i="144"/>
  <c r="C638" i="144"/>
  <c r="C635" i="144"/>
  <c r="C634" i="144"/>
  <c r="C632" i="144"/>
  <c r="C631" i="144"/>
  <c r="C630" i="144"/>
  <c r="C629" i="144"/>
  <c r="C628" i="144"/>
  <c r="C627" i="144"/>
  <c r="C626" i="144"/>
  <c r="C623" i="144"/>
  <c r="C621" i="144"/>
  <c r="C620" i="144"/>
  <c r="C619" i="144"/>
  <c r="C617" i="144"/>
  <c r="C616" i="144"/>
  <c r="C614" i="144"/>
  <c r="C610" i="144"/>
  <c r="C609" i="144"/>
  <c r="C608" i="144"/>
  <c r="C607" i="144"/>
  <c r="C606" i="144"/>
  <c r="C605" i="144"/>
  <c r="C601" i="144"/>
  <c r="C599" i="144"/>
  <c r="C598" i="144"/>
  <c r="C597" i="144"/>
  <c r="C596" i="144"/>
  <c r="C593" i="144"/>
  <c r="C592" i="144"/>
  <c r="C590" i="144"/>
  <c r="C589" i="144"/>
  <c r="C588" i="144"/>
  <c r="C587" i="144"/>
  <c r="C584" i="144"/>
  <c r="C583" i="144"/>
  <c r="C581" i="144"/>
  <c r="C579" i="144"/>
  <c r="C578" i="144"/>
  <c r="C577" i="144"/>
  <c r="C576" i="144"/>
  <c r="C575" i="144"/>
  <c r="C574" i="144"/>
  <c r="C573" i="144"/>
  <c r="C572" i="144"/>
  <c r="C571" i="144"/>
  <c r="C570" i="144"/>
  <c r="C569" i="144"/>
  <c r="C564" i="144"/>
  <c r="C563" i="144"/>
  <c r="C562" i="144"/>
  <c r="C561" i="144"/>
  <c r="C560" i="144"/>
  <c r="C559" i="144"/>
  <c r="C558" i="144"/>
  <c r="C557" i="144"/>
  <c r="C556" i="144"/>
  <c r="C555" i="144"/>
  <c r="C554" i="144"/>
  <c r="C551" i="144"/>
  <c r="C550" i="144"/>
  <c r="C549" i="144"/>
  <c r="C548" i="144"/>
  <c r="C547" i="144"/>
  <c r="C546" i="144"/>
  <c r="C545" i="144"/>
  <c r="C544" i="144"/>
  <c r="C543" i="144"/>
  <c r="C542" i="144"/>
  <c r="C541" i="144"/>
  <c r="C537" i="144"/>
  <c r="C535" i="144"/>
  <c r="C534" i="144"/>
  <c r="C533" i="144"/>
  <c r="C532" i="144"/>
  <c r="C531" i="144"/>
  <c r="C530" i="144"/>
  <c r="C529" i="144"/>
  <c r="C528" i="144"/>
  <c r="C527" i="144"/>
  <c r="C526" i="144"/>
  <c r="C525" i="144"/>
  <c r="C520" i="144"/>
  <c r="C519" i="144"/>
  <c r="C518" i="144"/>
  <c r="C517" i="144"/>
  <c r="C516" i="144"/>
  <c r="C515" i="144"/>
  <c r="C514" i="144"/>
  <c r="C513" i="144"/>
  <c r="C512" i="144"/>
  <c r="C511" i="144"/>
  <c r="C510" i="144"/>
  <c r="C507" i="144"/>
  <c r="C506" i="144"/>
  <c r="C505" i="144"/>
  <c r="C504" i="144"/>
  <c r="C503" i="144"/>
  <c r="C502" i="144"/>
  <c r="C501" i="144"/>
  <c r="C500" i="144"/>
  <c r="C499" i="144"/>
  <c r="C498" i="144"/>
  <c r="C497" i="144"/>
  <c r="C490" i="144"/>
  <c r="C489" i="144"/>
  <c r="C487" i="144"/>
  <c r="C486" i="144"/>
  <c r="C480" i="144"/>
  <c r="C479" i="144"/>
  <c r="C477" i="144"/>
  <c r="C476" i="144"/>
  <c r="C470" i="144"/>
  <c r="C469" i="144"/>
  <c r="C467" i="144"/>
  <c r="C466" i="144"/>
  <c r="C460" i="144"/>
  <c r="C459" i="144"/>
  <c r="C457" i="144"/>
  <c r="C456" i="144"/>
  <c r="C450" i="144"/>
  <c r="C449" i="144"/>
  <c r="C447" i="144"/>
  <c r="C446" i="144"/>
  <c r="C440" i="144"/>
  <c r="C439" i="144"/>
  <c r="C437" i="144"/>
  <c r="C436" i="144"/>
  <c r="C433" i="144"/>
  <c r="C432" i="144"/>
  <c r="C428" i="144"/>
  <c r="C427" i="144"/>
  <c r="C426" i="144"/>
  <c r="C425" i="144"/>
  <c r="C424" i="144"/>
  <c r="C423" i="144"/>
  <c r="C422" i="144"/>
  <c r="C421" i="144"/>
  <c r="C420" i="144"/>
  <c r="C419" i="144"/>
  <c r="C418" i="144"/>
  <c r="C413" i="144"/>
  <c r="C412" i="144"/>
  <c r="C411" i="144"/>
  <c r="C410" i="144"/>
  <c r="C409" i="144"/>
  <c r="C408" i="144"/>
  <c r="C407" i="144"/>
  <c r="C406" i="144"/>
  <c r="C405" i="144"/>
  <c r="C404" i="144"/>
  <c r="C403" i="144"/>
  <c r="C400" i="144"/>
  <c r="C399" i="144"/>
  <c r="C398" i="144"/>
  <c r="C397" i="144"/>
  <c r="C396" i="144"/>
  <c r="C395" i="144"/>
  <c r="C394" i="144"/>
  <c r="C393" i="144"/>
  <c r="C392" i="144"/>
  <c r="C391" i="144"/>
  <c r="C390" i="144"/>
  <c r="C386" i="144"/>
  <c r="C384" i="144"/>
  <c r="C383" i="144"/>
  <c r="C382" i="144"/>
  <c r="C381" i="144"/>
  <c r="C380" i="144"/>
  <c r="C379" i="144"/>
  <c r="C378" i="144"/>
  <c r="C377" i="144"/>
  <c r="C376" i="144"/>
  <c r="C375" i="144"/>
  <c r="C374" i="144"/>
  <c r="C369" i="144"/>
  <c r="C368" i="144"/>
  <c r="C367" i="144"/>
  <c r="C366" i="144"/>
  <c r="C365" i="144"/>
  <c r="C364" i="144"/>
  <c r="C363" i="144"/>
  <c r="C362" i="144"/>
  <c r="C361" i="144"/>
  <c r="C360" i="144"/>
  <c r="C359" i="144"/>
  <c r="C356" i="144"/>
  <c r="C355" i="144"/>
  <c r="C354" i="144"/>
  <c r="C353" i="144"/>
  <c r="C352" i="144"/>
  <c r="C351" i="144"/>
  <c r="C350" i="144"/>
  <c r="C349" i="144"/>
  <c r="C348" i="144"/>
  <c r="C347" i="144"/>
  <c r="C346" i="144"/>
  <c r="C339" i="144"/>
  <c r="C338" i="144"/>
  <c r="C336" i="144"/>
  <c r="C335" i="144"/>
  <c r="C332" i="144"/>
  <c r="C329" i="144"/>
  <c r="C328" i="144"/>
  <c r="C326" i="144"/>
  <c r="C325" i="144"/>
  <c r="C319" i="144"/>
  <c r="C318" i="144"/>
  <c r="C316" i="144"/>
  <c r="C315" i="144"/>
  <c r="C309" i="144"/>
  <c r="C308" i="144"/>
  <c r="C306" i="144"/>
  <c r="C305" i="144"/>
  <c r="C292" i="144"/>
  <c r="C291" i="144"/>
  <c r="C270" i="144"/>
  <c r="C269" i="144"/>
  <c r="C260" i="144"/>
  <c r="C255" i="144"/>
  <c r="C254" i="144"/>
  <c r="C253" i="144"/>
  <c r="C252" i="144"/>
  <c r="C251" i="144"/>
  <c r="C250" i="144"/>
  <c r="C249" i="144"/>
  <c r="C248" i="144"/>
  <c r="C247" i="144"/>
  <c r="C246" i="144"/>
  <c r="C245" i="144"/>
  <c r="C244" i="144"/>
  <c r="C243" i="144"/>
  <c r="C238" i="144"/>
  <c r="C237" i="144"/>
  <c r="C236" i="144"/>
  <c r="C235" i="144"/>
  <c r="C234" i="144"/>
  <c r="C233" i="144"/>
  <c r="C232" i="144"/>
  <c r="C231" i="144"/>
  <c r="C230" i="144"/>
  <c r="C229" i="144"/>
  <c r="C228" i="144"/>
  <c r="C227" i="144"/>
  <c r="C226" i="144"/>
  <c r="C223" i="144"/>
  <c r="C222" i="144"/>
  <c r="C221" i="144"/>
  <c r="C220" i="144"/>
  <c r="C219" i="144"/>
  <c r="C218" i="144"/>
  <c r="C217" i="144"/>
  <c r="C216" i="144"/>
  <c r="C215" i="144"/>
  <c r="C214" i="144"/>
  <c r="C213" i="144"/>
  <c r="C212" i="144"/>
  <c r="C211" i="144"/>
  <c r="C205" i="144"/>
  <c r="C204" i="144"/>
  <c r="C203" i="144"/>
  <c r="C202" i="144"/>
  <c r="C201" i="144"/>
  <c r="C200" i="144"/>
  <c r="C199" i="144"/>
  <c r="C198" i="144"/>
  <c r="C197" i="144"/>
  <c r="C196" i="144"/>
  <c r="C195" i="144"/>
  <c r="C194" i="144"/>
  <c r="C193" i="144"/>
  <c r="C188" i="144"/>
  <c r="C187" i="144"/>
  <c r="C186" i="144"/>
  <c r="C185" i="144"/>
  <c r="C184" i="144"/>
  <c r="C183" i="144"/>
  <c r="C182" i="144"/>
  <c r="C181" i="144"/>
  <c r="C180" i="144"/>
  <c r="C179" i="144"/>
  <c r="C178" i="144"/>
  <c r="C177" i="144"/>
  <c r="C176" i="144"/>
  <c r="C173" i="144"/>
  <c r="C172" i="144"/>
  <c r="C171" i="144"/>
  <c r="C170" i="144"/>
  <c r="C169" i="144"/>
  <c r="C168" i="144"/>
  <c r="C167" i="144"/>
  <c r="C166" i="144"/>
  <c r="C165" i="144"/>
  <c r="C164" i="144"/>
  <c r="C163" i="144"/>
  <c r="C162" i="144"/>
  <c r="C161" i="144"/>
  <c r="C155" i="144"/>
  <c r="C154" i="144"/>
  <c r="C153" i="144"/>
  <c r="C152" i="144"/>
  <c r="C151" i="144"/>
  <c r="C150" i="144"/>
  <c r="C149" i="144"/>
  <c r="C148" i="144"/>
  <c r="C147" i="144"/>
  <c r="C146" i="144"/>
  <c r="C145" i="144"/>
  <c r="C144" i="144"/>
  <c r="C143" i="144"/>
  <c r="C138" i="144"/>
  <c r="C137" i="144"/>
  <c r="C136" i="144"/>
  <c r="C135" i="144"/>
  <c r="C134" i="144"/>
  <c r="C133" i="144"/>
  <c r="C132" i="144"/>
  <c r="C131" i="144"/>
  <c r="C130" i="144"/>
  <c r="C129" i="144"/>
  <c r="C128" i="144"/>
  <c r="C127" i="144"/>
  <c r="C126" i="144"/>
  <c r="C123" i="144"/>
  <c r="C122" i="144"/>
  <c r="C121" i="144"/>
  <c r="C120" i="144"/>
  <c r="C119" i="144"/>
  <c r="C118" i="144"/>
  <c r="C117" i="144"/>
  <c r="C116" i="144"/>
  <c r="C115" i="144"/>
  <c r="C114" i="144"/>
  <c r="C113" i="144"/>
  <c r="C112" i="144"/>
  <c r="C111" i="144"/>
  <c r="C105" i="144"/>
  <c r="C104" i="144"/>
  <c r="C103" i="144"/>
  <c r="C102" i="144"/>
  <c r="C101" i="144"/>
  <c r="C100" i="144"/>
  <c r="C99" i="144"/>
  <c r="C98" i="144"/>
  <c r="C97" i="144"/>
  <c r="C96" i="144"/>
  <c r="C95" i="144"/>
  <c r="C94" i="144"/>
  <c r="C93" i="144"/>
  <c r="C88" i="144"/>
  <c r="C87" i="144"/>
  <c r="C86" i="144"/>
  <c r="C85" i="144"/>
  <c r="C84" i="144"/>
  <c r="C83" i="144"/>
  <c r="C82" i="144"/>
  <c r="C81" i="144"/>
  <c r="C80" i="144"/>
  <c r="C79" i="144"/>
  <c r="C78" i="144"/>
  <c r="C77" i="144"/>
  <c r="C76" i="144"/>
  <c r="C73" i="144"/>
  <c r="C72" i="144"/>
  <c r="C71" i="144"/>
  <c r="C70" i="144"/>
  <c r="C69" i="144"/>
  <c r="C68" i="144"/>
  <c r="C67" i="144"/>
  <c r="C66" i="144"/>
  <c r="C65" i="144"/>
  <c r="C64" i="144"/>
  <c r="C63" i="144"/>
  <c r="C62" i="144"/>
  <c r="C61" i="144"/>
  <c r="C57" i="144"/>
  <c r="C56" i="144"/>
  <c r="C50" i="144"/>
  <c r="C49" i="144"/>
  <c r="C48" i="144"/>
  <c r="C47" i="144"/>
  <c r="C45" i="144"/>
  <c r="C44" i="144"/>
  <c r="C43" i="144"/>
  <c r="C42" i="144"/>
  <c r="C36" i="144"/>
  <c r="C35" i="144"/>
  <c r="C34" i="144"/>
  <c r="C33" i="144"/>
  <c r="C31" i="144"/>
  <c r="C30" i="144"/>
  <c r="C29" i="144"/>
  <c r="C28" i="144"/>
  <c r="C22" i="144"/>
  <c r="C21" i="144"/>
  <c r="C20" i="144"/>
  <c r="C19" i="144"/>
  <c r="C17" i="144"/>
  <c r="C16" i="144"/>
  <c r="C15" i="144"/>
  <c r="C14" i="144"/>
  <c r="C11" i="144"/>
  <c r="C10" i="144"/>
  <c r="C9" i="144"/>
  <c r="C8" i="144"/>
  <c r="C7" i="144"/>
  <c r="C6" i="144"/>
  <c r="C3" i="144"/>
  <c r="B4" i="95"/>
  <c r="B3" i="95"/>
  <c r="B2" i="95"/>
  <c r="B1" i="95"/>
  <c r="K42" i="136"/>
  <c r="E42" i="136"/>
  <c r="F42" i="136" s="1"/>
  <c r="K41" i="136"/>
  <c r="E41" i="136"/>
  <c r="F41" i="136" s="1"/>
  <c r="K40" i="136"/>
  <c r="E40" i="136"/>
  <c r="F40" i="136" s="1"/>
  <c r="K39" i="136"/>
  <c r="E39" i="136"/>
  <c r="F39" i="136" s="1"/>
  <c r="K38" i="136"/>
  <c r="E38" i="136"/>
  <c r="F38" i="136" s="1"/>
  <c r="K37" i="136"/>
  <c r="E37" i="136"/>
  <c r="F37" i="136" s="1"/>
  <c r="K36" i="136"/>
  <c r="E36" i="136"/>
  <c r="F36" i="136" s="1"/>
  <c r="K35" i="136"/>
  <c r="E35" i="136"/>
  <c r="F35" i="136" s="1"/>
  <c r="K34" i="136"/>
  <c r="E34" i="136"/>
  <c r="F34" i="136" s="1"/>
  <c r="K33" i="136"/>
  <c r="E33" i="136"/>
  <c r="F33" i="136" s="1"/>
  <c r="K32" i="136"/>
  <c r="E32" i="136"/>
  <c r="F32" i="136" s="1"/>
  <c r="K31" i="136"/>
  <c r="E31" i="136"/>
  <c r="F31" i="136" s="1"/>
  <c r="K30" i="136"/>
  <c r="E30" i="136"/>
  <c r="F30" i="136" s="1"/>
  <c r="N20" i="136"/>
  <c r="D20" i="136"/>
  <c r="E20" i="136" s="1"/>
  <c r="F20" i="136" s="1"/>
  <c r="N19" i="136"/>
  <c r="D19" i="136"/>
  <c r="E19" i="136" s="1"/>
  <c r="F19" i="136" s="1"/>
  <c r="N18" i="136"/>
  <c r="D18" i="136"/>
  <c r="E18" i="136" s="1"/>
  <c r="F18" i="136" s="1"/>
  <c r="N17" i="136"/>
  <c r="D17" i="136"/>
  <c r="E17" i="136" s="1"/>
  <c r="F17" i="136" s="1"/>
  <c r="N16" i="136"/>
  <c r="D16" i="136"/>
  <c r="E16" i="136" s="1"/>
  <c r="F16" i="136" s="1"/>
  <c r="N15" i="136"/>
  <c r="D15" i="136"/>
  <c r="E15" i="136" s="1"/>
  <c r="F15" i="136" s="1"/>
  <c r="N14" i="136"/>
  <c r="D14" i="136"/>
  <c r="E14" i="136" s="1"/>
  <c r="F14" i="136" s="1"/>
  <c r="N13" i="136"/>
  <c r="D13" i="136"/>
  <c r="E13" i="136" s="1"/>
  <c r="F13" i="136" s="1"/>
  <c r="N12" i="136"/>
  <c r="D12" i="136"/>
  <c r="E12" i="136" s="1"/>
  <c r="F12" i="136" s="1"/>
  <c r="N11" i="136"/>
  <c r="D11" i="136"/>
  <c r="E11" i="136" s="1"/>
  <c r="F11" i="136" s="1"/>
  <c r="N10" i="136"/>
  <c r="D10" i="136"/>
  <c r="E10" i="136" s="1"/>
  <c r="F10" i="136" s="1"/>
  <c r="N9" i="136"/>
  <c r="D9" i="136"/>
  <c r="E9" i="136" s="1"/>
  <c r="F9" i="136" s="1"/>
  <c r="N8" i="136"/>
  <c r="D8" i="136"/>
  <c r="E8" i="136" s="1"/>
  <c r="F8" i="136" s="1"/>
  <c r="F116" i="94"/>
  <c r="C266" i="144" s="1"/>
  <c r="C116" i="94"/>
  <c r="C265" i="144" s="1"/>
  <c r="F111" i="94"/>
  <c r="C257" i="144" s="1"/>
  <c r="C240" i="144"/>
  <c r="F93" i="94"/>
  <c r="C207" i="144" s="1"/>
  <c r="C190" i="144"/>
  <c r="F73" i="94"/>
  <c r="C157" i="144" s="1"/>
  <c r="C73" i="94"/>
  <c r="C140" i="144" s="1"/>
  <c r="E72" i="94"/>
  <c r="G53" i="143" s="1"/>
  <c r="D72" i="94"/>
  <c r="F53" i="143" s="1"/>
  <c r="F55" i="94"/>
  <c r="C107" i="144" s="1"/>
  <c r="C55" i="94"/>
  <c r="C90" i="144" s="1"/>
  <c r="E54" i="94"/>
  <c r="G36" i="143" s="1"/>
  <c r="D54" i="94"/>
  <c r="F36" i="143" s="1"/>
  <c r="B4" i="94"/>
  <c r="B3" i="94"/>
  <c r="B2" i="94"/>
  <c r="B1" i="94"/>
  <c r="F55" i="92"/>
  <c r="C53" i="144" s="1"/>
  <c r="C55" i="92"/>
  <c r="C52" i="144" s="1"/>
  <c r="F47" i="92"/>
  <c r="C39" i="144" s="1"/>
  <c r="C47" i="92"/>
  <c r="C38" i="144" s="1"/>
  <c r="F40" i="92"/>
  <c r="C25" i="144" s="1"/>
  <c r="C40" i="92"/>
  <c r="C24" i="144" s="1"/>
  <c r="B4" i="92"/>
  <c r="B2" i="92"/>
  <c r="B1" i="92"/>
  <c r="B2" i="90"/>
  <c r="J81" i="143" l="1"/>
  <c r="J85" i="143"/>
  <c r="K90" i="143"/>
  <c r="K96" i="143"/>
  <c r="J48" i="143"/>
  <c r="J33" i="143"/>
  <c r="J25" i="143"/>
  <c r="K151" i="143"/>
  <c r="J130" i="143"/>
  <c r="J128" i="143"/>
  <c r="K127" i="143"/>
  <c r="K110" i="143"/>
  <c r="H18" i="143"/>
  <c r="I11" i="143"/>
  <c r="H11" i="143"/>
  <c r="N31" i="136"/>
  <c r="L31" i="136"/>
  <c r="N33" i="136"/>
  <c r="L33" i="136"/>
  <c r="N36" i="136"/>
  <c r="L36" i="136"/>
  <c r="N40" i="136"/>
  <c r="L40" i="136"/>
  <c r="N42" i="136"/>
  <c r="L42" i="136"/>
  <c r="J88" i="143"/>
  <c r="J89" i="143"/>
  <c r="J111" i="143"/>
  <c r="G197" i="143" s="1"/>
  <c r="J146" i="143"/>
  <c r="N34" i="136"/>
  <c r="L34" i="136"/>
  <c r="N38" i="136"/>
  <c r="L38" i="136"/>
  <c r="N30" i="136"/>
  <c r="L30" i="136"/>
  <c r="N32" i="136"/>
  <c r="N44" i="136" s="1"/>
  <c r="L32" i="136"/>
  <c r="N35" i="136"/>
  <c r="L35" i="136"/>
  <c r="N37" i="136"/>
  <c r="L37" i="136"/>
  <c r="N39" i="136"/>
  <c r="L39" i="136"/>
  <c r="N41" i="136"/>
  <c r="L41" i="136"/>
  <c r="K16" i="143"/>
  <c r="K17" i="143"/>
  <c r="H184" i="143" s="1"/>
  <c r="K41" i="143"/>
  <c r="K43" i="143"/>
  <c r="K44" i="143"/>
  <c r="K45" i="143"/>
  <c r="K46" i="143"/>
  <c r="K51" i="143"/>
  <c r="K52" i="143"/>
  <c r="K57" i="143"/>
  <c r="C56" i="143" s="1"/>
  <c r="K73" i="143"/>
  <c r="H191" i="143" s="1"/>
  <c r="K74" i="143"/>
  <c r="H192" i="143" s="1"/>
  <c r="K75" i="143"/>
  <c r="H193" i="143" s="1"/>
  <c r="J95" i="143"/>
  <c r="K101" i="143"/>
  <c r="K102" i="143"/>
  <c r="K103" i="143"/>
  <c r="K104" i="143"/>
  <c r="K131" i="143"/>
  <c r="K132" i="143"/>
  <c r="K133" i="143"/>
  <c r="K134" i="143"/>
  <c r="K135" i="143"/>
  <c r="K136" i="143"/>
  <c r="J148" i="143"/>
  <c r="J17" i="143"/>
  <c r="G184" i="143" s="1"/>
  <c r="K82" i="143"/>
  <c r="K83" i="143"/>
  <c r="K84" i="143"/>
  <c r="K85" i="143"/>
  <c r="J99" i="143"/>
  <c r="J100" i="143"/>
  <c r="J103" i="143"/>
  <c r="K142" i="143"/>
  <c r="K143" i="143"/>
  <c r="K144" i="143"/>
  <c r="K145" i="143"/>
  <c r="K67" i="143"/>
  <c r="H189" i="143" s="1"/>
  <c r="J62" i="143"/>
  <c r="J10" i="143"/>
  <c r="G182" i="143" s="1"/>
  <c r="J24" i="143"/>
  <c r="J28" i="143"/>
  <c r="J29" i="143"/>
  <c r="J32" i="143"/>
  <c r="J41" i="143"/>
  <c r="J42" i="143"/>
  <c r="J45" i="143"/>
  <c r="J35" i="143"/>
  <c r="J40" i="143"/>
  <c r="K23" i="143"/>
  <c r="K24" i="143"/>
  <c r="J49" i="143"/>
  <c r="J50" i="143"/>
  <c r="J57" i="143"/>
  <c r="G187" i="143" s="1"/>
  <c r="J27" i="143"/>
  <c r="K28" i="143"/>
  <c r="K30" i="143"/>
  <c r="K31" i="143"/>
  <c r="K32" i="143"/>
  <c r="K33" i="143"/>
  <c r="J46" i="143"/>
  <c r="K157" i="143"/>
  <c r="H204" i="143" s="1"/>
  <c r="K161" i="143"/>
  <c r="C161" i="143" s="1"/>
  <c r="K169" i="143"/>
  <c r="C169" i="143" s="1"/>
  <c r="J169" i="143"/>
  <c r="G207" i="143" s="1"/>
  <c r="K165" i="143"/>
  <c r="H206" i="143" s="1"/>
  <c r="K173" i="143"/>
  <c r="C173" i="143" s="1"/>
  <c r="B173" i="143"/>
  <c r="B165" i="143"/>
  <c r="B157" i="143"/>
  <c r="G205" i="143"/>
  <c r="B161" i="143"/>
  <c r="K117" i="143"/>
  <c r="H199" i="143" s="1"/>
  <c r="K118" i="143"/>
  <c r="H200" i="143" s="1"/>
  <c r="K129" i="143"/>
  <c r="K130" i="143"/>
  <c r="J132" i="143"/>
  <c r="K137" i="143"/>
  <c r="J134" i="143"/>
  <c r="J142" i="143"/>
  <c r="J150" i="143"/>
  <c r="J144" i="143"/>
  <c r="K146" i="143"/>
  <c r="K147" i="143"/>
  <c r="J152" i="143"/>
  <c r="J143" i="143"/>
  <c r="K148" i="143"/>
  <c r="K149" i="143"/>
  <c r="J151" i="143"/>
  <c r="J127" i="143"/>
  <c r="J129" i="143"/>
  <c r="J131" i="143"/>
  <c r="J133" i="143"/>
  <c r="J135" i="143"/>
  <c r="J137" i="143"/>
  <c r="H201" i="143"/>
  <c r="C123" i="143"/>
  <c r="J123" i="143"/>
  <c r="K124" i="143" s="1"/>
  <c r="K116" i="143"/>
  <c r="H198" i="143" s="1"/>
  <c r="J118" i="143"/>
  <c r="G200" i="143" s="1"/>
  <c r="G198" i="143"/>
  <c r="J117" i="143"/>
  <c r="G199" i="143" s="1"/>
  <c r="H196" i="143"/>
  <c r="K112" i="143"/>
  <c r="C109" i="143" s="1"/>
  <c r="J110" i="143"/>
  <c r="J112" i="143" s="1"/>
  <c r="J67" i="143"/>
  <c r="G189" i="143" s="1"/>
  <c r="J74" i="143"/>
  <c r="G192" i="143" s="1"/>
  <c r="J73" i="143"/>
  <c r="G191" i="143" s="1"/>
  <c r="J82" i="143"/>
  <c r="J90" i="143"/>
  <c r="K86" i="143"/>
  <c r="K87" i="143"/>
  <c r="K80" i="143"/>
  <c r="K81" i="143"/>
  <c r="J83" i="143"/>
  <c r="J86" i="143"/>
  <c r="K88" i="143"/>
  <c r="K89" i="143"/>
  <c r="K97" i="143"/>
  <c r="K98" i="143"/>
  <c r="K105" i="143"/>
  <c r="J97" i="143"/>
  <c r="K99" i="143"/>
  <c r="K100" i="143"/>
  <c r="J102" i="143"/>
  <c r="J105" i="143"/>
  <c r="J98" i="143"/>
  <c r="J101" i="143"/>
  <c r="K68" i="143"/>
  <c r="H190" i="143" s="1"/>
  <c r="J68" i="143"/>
  <c r="G190" i="143" s="1"/>
  <c r="K25" i="143"/>
  <c r="J30" i="143"/>
  <c r="K26" i="143"/>
  <c r="K27" i="143"/>
  <c r="K34" i="143"/>
  <c r="K35" i="143"/>
  <c r="J23" i="143"/>
  <c r="J26" i="143"/>
  <c r="K29" i="143"/>
  <c r="J31" i="143"/>
  <c r="J34" i="143"/>
  <c r="J43" i="143"/>
  <c r="J51" i="143"/>
  <c r="K40" i="143"/>
  <c r="K47" i="143"/>
  <c r="K48" i="143"/>
  <c r="K42" i="143"/>
  <c r="J44" i="143"/>
  <c r="J47" i="143"/>
  <c r="K49" i="143"/>
  <c r="K50" i="143"/>
  <c r="J52" i="143"/>
  <c r="C272" i="144"/>
  <c r="C273" i="144"/>
  <c r="N22" i="136"/>
  <c r="F22" i="136"/>
  <c r="E22" i="136" s="1"/>
  <c r="H183" i="143"/>
  <c r="J16" i="143"/>
  <c r="K9" i="143"/>
  <c r="H181" i="143" s="1"/>
  <c r="K10" i="143"/>
  <c r="H182" i="143" s="1"/>
  <c r="J9" i="143"/>
  <c r="K62" i="143"/>
  <c r="K61" i="143"/>
  <c r="J61" i="143"/>
  <c r="K58" i="143" l="1"/>
  <c r="K59" i="143"/>
  <c r="J153" i="143"/>
  <c r="K18" i="143"/>
  <c r="B56" i="143"/>
  <c r="H187" i="143"/>
  <c r="K106" i="143"/>
  <c r="K119" i="143"/>
  <c r="C115" i="143" s="1"/>
  <c r="J106" i="143"/>
  <c r="G195" i="143" s="1"/>
  <c r="K125" i="143"/>
  <c r="K153" i="143"/>
  <c r="K155" i="143" s="1"/>
  <c r="K69" i="143"/>
  <c r="C66" i="143" s="1"/>
  <c r="K76" i="143"/>
  <c r="C72" i="143" s="1"/>
  <c r="J91" i="143"/>
  <c r="B79" i="143" s="1"/>
  <c r="G196" i="143"/>
  <c r="K138" i="143"/>
  <c r="J63" i="143"/>
  <c r="G188" i="143" s="1"/>
  <c r="K11" i="143"/>
  <c r="C8" i="143" s="1"/>
  <c r="J53" i="143"/>
  <c r="G186" i="143" s="1"/>
  <c r="K36" i="143"/>
  <c r="C22" i="143" s="1"/>
  <c r="K163" i="143"/>
  <c r="K159" i="143"/>
  <c r="C157" i="143"/>
  <c r="H205" i="143"/>
  <c r="K162" i="143"/>
  <c r="K158" i="143"/>
  <c r="H208" i="143"/>
  <c r="K171" i="143"/>
  <c r="B169" i="143"/>
  <c r="H207" i="143"/>
  <c r="K167" i="143"/>
  <c r="K170" i="143"/>
  <c r="C165" i="143"/>
  <c r="K166" i="143"/>
  <c r="K175" i="143"/>
  <c r="K174" i="143"/>
  <c r="J119" i="143"/>
  <c r="B115" i="143" s="1"/>
  <c r="G203" i="143"/>
  <c r="B141" i="143"/>
  <c r="K154" i="143"/>
  <c r="H202" i="143"/>
  <c r="C126" i="143"/>
  <c r="J138" i="143"/>
  <c r="B123" i="143"/>
  <c r="G201" i="143"/>
  <c r="K114" i="143"/>
  <c r="K113" i="143"/>
  <c r="B109" i="143"/>
  <c r="J76" i="143"/>
  <c r="B72" i="143" s="1"/>
  <c r="K91" i="143"/>
  <c r="G194" i="143"/>
  <c r="J69" i="143"/>
  <c r="K71" i="143" s="1"/>
  <c r="J36" i="143"/>
  <c r="K53" i="143"/>
  <c r="K63" i="143"/>
  <c r="H185" i="143"/>
  <c r="G5" i="143"/>
  <c r="J18" i="143"/>
  <c r="B15" i="143" s="1"/>
  <c r="G183" i="143"/>
  <c r="C15" i="143"/>
  <c r="G181" i="143"/>
  <c r="J11" i="143"/>
  <c r="B8" i="143" s="1"/>
  <c r="K78" i="143" l="1"/>
  <c r="K107" i="143"/>
  <c r="B94" i="143"/>
  <c r="H195" i="143"/>
  <c r="K121" i="143"/>
  <c r="K120" i="143"/>
  <c r="C141" i="143"/>
  <c r="K19" i="143"/>
  <c r="C94" i="143"/>
  <c r="H203" i="143"/>
  <c r="K92" i="143"/>
  <c r="K108" i="143"/>
  <c r="K70" i="143"/>
  <c r="K65" i="143"/>
  <c r="H188" i="143"/>
  <c r="K64" i="143"/>
  <c r="B60" i="143"/>
  <c r="K37" i="143"/>
  <c r="K55" i="143"/>
  <c r="B39" i="143"/>
  <c r="K54" i="143"/>
  <c r="K38" i="143"/>
  <c r="K13" i="143"/>
  <c r="B126" i="143"/>
  <c r="G202" i="143"/>
  <c r="K139" i="143"/>
  <c r="K140" i="143"/>
  <c r="F5" i="143"/>
  <c r="K77" i="143"/>
  <c r="C79" i="143"/>
  <c r="H194" i="143"/>
  <c r="K93" i="143"/>
  <c r="B66" i="143"/>
  <c r="C60" i="143"/>
  <c r="B22" i="143"/>
  <c r="G185" i="143"/>
  <c r="H186" i="143"/>
  <c r="C39" i="143"/>
  <c r="K20" i="143"/>
  <c r="K12" i="143"/>
  <c r="G6" i="143" l="1"/>
  <c r="F6" i="143"/>
</calcChain>
</file>

<file path=xl/comments1.xml><?xml version="1.0" encoding="utf-8"?>
<comments xmlns="http://schemas.openxmlformats.org/spreadsheetml/2006/main">
  <authors>
    <author>Lee, James</author>
  </authors>
  <commentList>
    <comment ref="B3" authorId="0" shapeId="0">
      <text>
        <r>
          <rPr>
            <sz val="9"/>
            <color indexed="81"/>
            <rFont val="Tahoma"/>
            <family val="2"/>
          </rPr>
          <t>Note to Carriers:
Please enter carrier name in cell B3</t>
        </r>
      </text>
    </comment>
  </commentList>
</comments>
</file>

<file path=xl/comments2.xml><?xml version="1.0" encoding="utf-8"?>
<comments xmlns="http://schemas.openxmlformats.org/spreadsheetml/2006/main">
  <authors>
    <author>Lee, James</author>
  </authors>
  <commentList>
    <comment ref="D1" authorId="0" shapeId="0">
      <text>
        <r>
          <rPr>
            <b/>
            <sz val="10"/>
            <color indexed="54"/>
            <rFont val="Calibri"/>
            <family val="2"/>
            <scheme val="minor"/>
          </rPr>
          <t>READ BEFORE COPYING INTO INPUT TEMPLATE</t>
        </r>
        <r>
          <rPr>
            <sz val="10"/>
            <color indexed="81"/>
            <rFont val="Calibri"/>
            <family val="2"/>
            <scheme val="minor"/>
          </rPr>
          <t xml:space="preserve">
</t>
        </r>
        <r>
          <rPr>
            <b/>
            <sz val="10"/>
            <color indexed="81"/>
            <rFont val="Calibri"/>
            <family val="2"/>
            <scheme val="minor"/>
          </rPr>
          <t xml:space="preserve">1.) Check  if the carrier name in C3 is pulling through. If not, enter carrier name into cell C3. 
2.) Check that carrier name matches with Marketplace's standards. Refer to Input Template or the Instructions for the list of standardized carrier names. 
3.) Copy and Paste (as text) column C into Data Tab of the Input Macro. This will need to be done for each carrier response. </t>
        </r>
        <r>
          <rPr>
            <sz val="10"/>
            <color indexed="81"/>
            <rFont val="Calibri"/>
            <family val="2"/>
            <scheme val="minor"/>
          </rPr>
          <t xml:space="preserve">
</t>
        </r>
        <r>
          <rPr>
            <b/>
            <sz val="10"/>
            <color indexed="81"/>
            <rFont val="Calibri"/>
            <family val="2"/>
            <scheme val="minor"/>
          </rPr>
          <t xml:space="preserve">
4.) Copy and Paste column B into the data tab of the Marketing Input Template. NOTE: this only needs to be done once and not for each carrier. Any changes to the plan names that you may have made in the green tabs will now carry over into the Marketing Input Template. </t>
        </r>
      </text>
    </comment>
  </commentList>
</comments>
</file>

<file path=xl/connections.xml><?xml version="1.0" encoding="utf-8"?>
<connections xmlns="http://schemas.openxmlformats.org/spreadsheetml/2006/main">
  <connection id="1" keepAlive="1" name="PowerPivot Data" description="This connection is used by Excel for communication between the workbook and embedded PowerPivot data, and should not be manually edited or deleted." type="5" refreshedVersion="0" background="1">
    <dbPr connection="Provider=MSOLAP.5;Persist Security Info=True;Initial Catalog=Microsoft_SQLServer_AnalysisServices;Data Source=$Embedded$;MDX Compatibility=1;Safety Options=2;MDX Missing Member Mode=Error;Optimize Response=3;Cell Error Mode=TextValue;ConnectTo=11.0" command="Sandbox" commandType="1"/>
    <olapPr sendLocale="1" rowDrillCount="1000"/>
    <extLst>
      <ext xmlns:x14="http://schemas.microsoft.com/office/spreadsheetml/2009/9/main" uri="{D79990A0-CA42-45e3-83F4-45C500A0EAA5}">
        <x14:connection culture="" embeddedDataId="Microsoft_SQLServer_AnalysisServices"/>
      </ext>
    </extLst>
  </connection>
</connections>
</file>

<file path=xl/sharedStrings.xml><?xml version="1.0" encoding="utf-8"?>
<sst xmlns="http://schemas.openxmlformats.org/spreadsheetml/2006/main" count="2902" uniqueCount="619">
  <si>
    <t xml:space="preserve"> </t>
  </si>
  <si>
    <t>Current Rates</t>
  </si>
  <si>
    <t>Lives</t>
  </si>
  <si>
    <t>Current Enrollment</t>
  </si>
  <si>
    <t>Minimum</t>
  </si>
  <si>
    <t>Rounding</t>
  </si>
  <si>
    <t>Waiver of Premium</t>
  </si>
  <si>
    <t>Accelerated Death Benefit</t>
  </si>
  <si>
    <t>Volume</t>
  </si>
  <si>
    <t>Basic Life</t>
  </si>
  <si>
    <t>Accidental Death &amp; Dismemberment</t>
  </si>
  <si>
    <t xml:space="preserve">Airbag </t>
  </si>
  <si>
    <t>Seatbelt</t>
  </si>
  <si>
    <t>Coma</t>
  </si>
  <si>
    <t>Exposure/Disappearance</t>
  </si>
  <si>
    <t>Education Benefit</t>
  </si>
  <si>
    <t>25-29</t>
  </si>
  <si>
    <t>30-34</t>
  </si>
  <si>
    <t>35-39</t>
  </si>
  <si>
    <t>40-44</t>
  </si>
  <si>
    <t>45-49</t>
  </si>
  <si>
    <t>50-54</t>
  </si>
  <si>
    <t>55-59</t>
  </si>
  <si>
    <t>60-64</t>
  </si>
  <si>
    <t>70-74</t>
  </si>
  <si>
    <t>75-79</t>
  </si>
  <si>
    <t>80+</t>
  </si>
  <si>
    <t>Employee Voluntary Term Life Plan Design</t>
  </si>
  <si>
    <t>Spouse Voluntary Term Life Plan Design</t>
  </si>
  <si>
    <t>Child Voluntary Term Life Plan Design</t>
  </si>
  <si>
    <t>Dependency on EE VTL</t>
  </si>
  <si>
    <t>Employee Voluntary Term Life Rates</t>
  </si>
  <si>
    <t>Spouse Voluntary Term Life Rates</t>
  </si>
  <si>
    <t>Child Voluntary Term Life Rates</t>
  </si>
  <si>
    <t>Confidentiality:</t>
  </si>
  <si>
    <t>Elimination Period (EP)</t>
  </si>
  <si>
    <t>Benefit Duration</t>
  </si>
  <si>
    <t>Recurring Disability</t>
  </si>
  <si>
    <t>Mandatory Rehabilitation</t>
  </si>
  <si>
    <t>Mental/Nervous Limitation</t>
  </si>
  <si>
    <t>Substance Abuse Limitation</t>
  </si>
  <si>
    <t>Self Reported Condition Limitation</t>
  </si>
  <si>
    <t>SS Offset</t>
  </si>
  <si>
    <t>Other</t>
  </si>
  <si>
    <t>Short Term Disability Plan Design</t>
  </si>
  <si>
    <t>Accident Elimination Period</t>
  </si>
  <si>
    <t>Sickness Elimination Period</t>
  </si>
  <si>
    <t>Definition of Disability</t>
  </si>
  <si>
    <t>Non-occupational</t>
  </si>
  <si>
    <t>W2 Preparation included?</t>
  </si>
  <si>
    <t>Statutory Plans included?</t>
  </si>
  <si>
    <t>Long Term Disability Plan Design</t>
  </si>
  <si>
    <t>Instructions:</t>
  </si>
  <si>
    <t xml:space="preserve">Monthly rate per $1,000 </t>
  </si>
  <si>
    <t>N/A</t>
  </si>
  <si>
    <t>None</t>
  </si>
  <si>
    <t>Employer Contribution</t>
  </si>
  <si>
    <t>65-69</t>
  </si>
  <si>
    <t>Proposal Due Date:</t>
  </si>
  <si>
    <t>All information in the RFP, including information, which is subsequently disclosed by the client or Mercer during the proposal process, must be considered confidential information.  Information must not be released to parties external to the carrier/administrator (and their agents) without the written consent of Mercer</t>
  </si>
  <si>
    <t>State</t>
  </si>
  <si>
    <t>No</t>
  </si>
  <si>
    <t>Yes</t>
  </si>
  <si>
    <t>Puerto Rico</t>
  </si>
  <si>
    <t>Hawaii</t>
  </si>
  <si>
    <t>Client Situs State:</t>
  </si>
  <si>
    <t>Other Items</t>
  </si>
  <si>
    <t>TOTAL</t>
  </si>
  <si>
    <t>Voluntary Accidental Death &amp; Dismemberment - Employee only and Employee plus Family</t>
  </si>
  <si>
    <t>Family Coverage Schedule</t>
  </si>
  <si>
    <t>Employee Only</t>
  </si>
  <si>
    <t>Employee and Family</t>
  </si>
  <si>
    <t>Employer or Employee Paid?</t>
  </si>
  <si>
    <t>Pre-Tax or Post-Tax Contributions?</t>
  </si>
  <si>
    <t>Quoted</t>
  </si>
  <si>
    <t>Elections above the guarantee issue amount</t>
  </si>
  <si>
    <t>Voluntary AD&amp;D</t>
  </si>
  <si>
    <t>Speech or Hearing in both ears</t>
  </si>
  <si>
    <t>AD&amp;D</t>
  </si>
  <si>
    <t>Rates per $1,000/per family</t>
  </si>
  <si>
    <t>Speech &amp; Hearing in both ears</t>
  </si>
  <si>
    <t>EOI required for Portability?</t>
  </si>
  <si>
    <t>Conversion</t>
  </si>
  <si>
    <t xml:space="preserve">Portability </t>
  </si>
  <si>
    <t>California</t>
  </si>
  <si>
    <t>New Jersey</t>
  </si>
  <si>
    <t>New York</t>
  </si>
  <si>
    <t>Rhode Island</t>
  </si>
  <si>
    <t>Statutory Plan Quote Requested?</t>
  </si>
  <si>
    <t>Statutory Plan</t>
  </si>
  <si>
    <t>Statutory Coverage currently provided through State Plan, Private Plan, or N/A?</t>
  </si>
  <si>
    <t>Private Plan Only</t>
  </si>
  <si>
    <t>State Plan Only</t>
  </si>
  <si>
    <t>Fully-Insured or Self-Insured</t>
  </si>
  <si>
    <t>Voluntary or Employer-Paid</t>
  </si>
  <si>
    <t>Number of Employees (Home State)</t>
  </si>
  <si>
    <t>Number of Employees (Work State)</t>
  </si>
  <si>
    <t>Are statutory employees covered under the non-statutory Core STD or Excluded?</t>
  </si>
  <si>
    <t>Are statutory employees covered under the non-statutory Buy-Up STD or Excluded? 
(If applicable)</t>
  </si>
  <si>
    <t>What non statutory plan are employees covered under?</t>
  </si>
  <si>
    <t>Current Rate</t>
  </si>
  <si>
    <t>Pre-existing Condition Exclusion</t>
  </si>
  <si>
    <t>Weekly Benefit Percent</t>
  </si>
  <si>
    <t>Minimum Weekly Benefit</t>
  </si>
  <si>
    <t>ASO</t>
  </si>
  <si>
    <t>Current PEPM Fee</t>
  </si>
  <si>
    <t>State or Private Plan</t>
  </si>
  <si>
    <t>Does private plan offset for statutory benefits?</t>
  </si>
  <si>
    <t>Employer's reserve balance % and the condition of the state disability fund</t>
  </si>
  <si>
    <t>Balance of cost exceeding employee contribution</t>
  </si>
  <si>
    <t>0.6% of workers' wages up to $9,000 less employee contributions</t>
  </si>
  <si>
    <t>Subsequent Annual Enrollments</t>
  </si>
  <si>
    <t>Existing employee (late enrollee) enrolling for the first time on a contributory plan</t>
  </si>
  <si>
    <t>Increases in coverage during open enrollment due to salary increases</t>
  </si>
  <si>
    <t>Increases in coverage mid year due to salary increases</t>
  </si>
  <si>
    <t>Rate guarantee:</t>
  </si>
  <si>
    <t>Commissions:</t>
  </si>
  <si>
    <t>Covered Monthly Payroll</t>
  </si>
  <si>
    <t>Weekly Benefit Volume</t>
  </si>
  <si>
    <t>Basic Life/AD&amp;D Plan Design</t>
  </si>
  <si>
    <t>Proposal Request - Life and Disability</t>
  </si>
  <si>
    <t>Mercer Consultant Office</t>
  </si>
  <si>
    <t>*Please note commissions are paid based on eligible lives not enrolled lives</t>
  </si>
  <si>
    <t>ASO?</t>
  </si>
  <si>
    <t>ASO - Check cutting included?</t>
  </si>
  <si>
    <t>ASO - Other services included?</t>
  </si>
  <si>
    <t>Current</t>
  </si>
  <si>
    <t>Requested</t>
  </si>
  <si>
    <t>Standard Provisions</t>
  </si>
  <si>
    <t>To be completed by the Carrier</t>
  </si>
  <si>
    <t>Workplace Accommodation</t>
  </si>
  <si>
    <t>Benefit Duration (includes EP)</t>
  </si>
  <si>
    <t>Class Descriptions</t>
  </si>
  <si>
    <t>Intermittent disability during EP</t>
  </si>
  <si>
    <t>Current Commissions</t>
  </si>
  <si>
    <t>Benefit calculation when working while disabled</t>
  </si>
  <si>
    <t>Current Insurance Carrier/Administrator</t>
  </si>
  <si>
    <t>Monthly rate per $10 of Benefit</t>
  </si>
  <si>
    <t>Quoted Rate Guarantee</t>
  </si>
  <si>
    <t>Quoted PEPM Fee
(including Mercer PEPM fee)</t>
  </si>
  <si>
    <t>Please Select</t>
  </si>
  <si>
    <t>Rate Projection</t>
  </si>
  <si>
    <t>Table I Straddle - Tool</t>
  </si>
  <si>
    <t>Rate Guarantee:</t>
  </si>
  <si>
    <t>Rate Guarantee</t>
  </si>
  <si>
    <t>Commissions/Fees:</t>
  </si>
  <si>
    <t>Current Commissions/Fees</t>
  </si>
  <si>
    <t>Client General Information</t>
  </si>
  <si>
    <r>
      <t xml:space="preserve">Benefit calculation when working while disabled </t>
    </r>
    <r>
      <rPr>
        <i/>
        <sz val="10"/>
        <rFont val="Calibri"/>
        <family val="2"/>
        <scheme val="minor"/>
      </rPr>
      <t>during</t>
    </r>
    <r>
      <rPr>
        <sz val="10"/>
        <rFont val="Calibri"/>
        <family val="2"/>
        <scheme val="minor"/>
      </rPr>
      <t xml:space="preserve"> work incentive period</t>
    </r>
  </si>
  <si>
    <r>
      <t>Benefit calculation when working while disabled</t>
    </r>
    <r>
      <rPr>
        <i/>
        <sz val="10"/>
        <rFont val="Calibri"/>
        <family val="2"/>
        <scheme val="minor"/>
      </rPr>
      <t xml:space="preserve"> after</t>
    </r>
    <r>
      <rPr>
        <sz val="10"/>
        <rFont val="Calibri"/>
        <family val="2"/>
        <scheme val="minor"/>
      </rPr>
      <t xml:space="preserve"> work incentive period</t>
    </r>
  </si>
  <si>
    <t>Carrier Deviations</t>
  </si>
  <si>
    <t>Disability - Evidence of Insurability Profile</t>
  </si>
  <si>
    <t xml:space="preserve">Guaranteed Issue - EOI is not required  </t>
  </si>
  <si>
    <t>Guaranteed Issue - EOI is not required</t>
  </si>
  <si>
    <t xml:space="preserve">EOI is required </t>
  </si>
  <si>
    <t>Spouse Limiting Age</t>
  </si>
  <si>
    <t xml:space="preserve"> Life - Evidence of Insurability Profile</t>
  </si>
  <si>
    <t>Dependency on VTL?</t>
  </si>
  <si>
    <t>Survivor Benefit</t>
  </si>
  <si>
    <t>Zero Day Residual</t>
  </si>
  <si>
    <t>Benefit</t>
  </si>
  <si>
    <t>Carrier  Confirmation</t>
  </si>
  <si>
    <t>Carrier Comments</t>
  </si>
  <si>
    <t>Requirements</t>
  </si>
  <si>
    <t>Benefit Maximum</t>
  </si>
  <si>
    <t>Guaranteed Issue Amount</t>
  </si>
  <si>
    <t>Lesser of 50% up to 0.5% of Employee wages; or $4.76</t>
  </si>
  <si>
    <t>-</t>
  </si>
  <si>
    <t>Client Address:</t>
  </si>
  <si>
    <t>Client Name:</t>
  </si>
  <si>
    <t xml:space="preserve">Intent to bid/RFP questions due date: </t>
  </si>
  <si>
    <t>Carrier RFP Bundling and Value Proposition</t>
  </si>
  <si>
    <t>Bundling</t>
  </si>
  <si>
    <t>Underwriting Requirements</t>
  </si>
  <si>
    <t>Definition of Earnings (if applicable)</t>
  </si>
  <si>
    <t>Benefit Type</t>
  </si>
  <si>
    <t>Enter Carrier Name</t>
  </si>
  <si>
    <t xml:space="preserve">Benefit Amount   </t>
  </si>
  <si>
    <t xml:space="preserve">Guaranteed Issue Amount </t>
  </si>
  <si>
    <t>Maximum Child Age</t>
  </si>
  <si>
    <t>Benefit Tiers</t>
  </si>
  <si>
    <t xml:space="preserve">Portability Maximum </t>
  </si>
  <si>
    <t>Employer Paid STD</t>
  </si>
  <si>
    <t>Class 1</t>
  </si>
  <si>
    <t xml:space="preserve">ASO STD </t>
  </si>
  <si>
    <t>Monthly rate per $100 of Payroll</t>
  </si>
  <si>
    <t>Employee Paid STD - Class 1</t>
  </si>
  <si>
    <t>Employee Paid STD - Class 2</t>
  </si>
  <si>
    <t>Employee Paid LTD - Class 1</t>
  </si>
  <si>
    <t>Employee Paid LTD - Class 2</t>
  </si>
  <si>
    <t>Employer Paid LTD</t>
  </si>
  <si>
    <t>Statutory Short Term Disability</t>
  </si>
  <si>
    <t>50% to $170 weekly
7/7/26</t>
  </si>
  <si>
    <t>65% to $113 weekly ($55 for Ag workers)
7/7/26</t>
  </si>
  <si>
    <t>Current Basis</t>
  </si>
  <si>
    <t>Quoted Rates and Enrollment</t>
  </si>
  <si>
    <t>Table I</t>
  </si>
  <si>
    <t>Vol. Life Rates</t>
  </si>
  <si>
    <t>&lt;25</t>
  </si>
  <si>
    <t xml:space="preserve"> Employee Rates Compliant?</t>
  </si>
  <si>
    <t>Smoker Life Rates</t>
  </si>
  <si>
    <t>Non-Smoker Life Rates</t>
  </si>
  <si>
    <t>Smoke/Non-Smoker Rates Compliant?</t>
  </si>
  <si>
    <t>Evidence of insurability is required in the following scenarios for Disability products:</t>
  </si>
  <si>
    <t>Class 2</t>
  </si>
  <si>
    <t>Class 3</t>
  </si>
  <si>
    <t>Current Rates and Enrollment</t>
  </si>
  <si>
    <t>Current Premium (Current Enrollment)</t>
  </si>
  <si>
    <t>Quoted Premium (Current Enrollment)</t>
  </si>
  <si>
    <t>Quoted Monthly Rate PEPM</t>
  </si>
  <si>
    <t xml:space="preserve">70+ </t>
  </si>
  <si>
    <t>70+</t>
  </si>
  <si>
    <t>Match</t>
  </si>
  <si>
    <t>Selection Required</t>
  </si>
  <si>
    <r>
      <t xml:space="preserve">Match or Deviate from Requested
</t>
    </r>
    <r>
      <rPr>
        <b/>
        <sz val="10"/>
        <color rgb="FFFFFF00"/>
        <rFont val="Calibri"/>
        <family val="2"/>
        <scheme val="minor"/>
      </rPr>
      <t>Enter deviations in column F</t>
    </r>
  </si>
  <si>
    <t>Deviate</t>
  </si>
  <si>
    <t>Deviations/Comments</t>
  </si>
  <si>
    <t>Proposed Premium</t>
  </si>
  <si>
    <t>Current Premium</t>
  </si>
  <si>
    <t>Proposed Rate</t>
  </si>
  <si>
    <t>Employee Voluntary Term Life</t>
  </si>
  <si>
    <t>Spouse Voluntary Term Life</t>
  </si>
  <si>
    <t>Child Term Life</t>
  </si>
  <si>
    <t>Long Term Disability</t>
  </si>
  <si>
    <t>Short Term Disability</t>
  </si>
  <si>
    <t>Employer Paid Class 1</t>
  </si>
  <si>
    <t>Employer Paid Class 2</t>
  </si>
  <si>
    <t>Employer Paid Class 3</t>
  </si>
  <si>
    <t>Employer Paid Long Term Disability</t>
  </si>
  <si>
    <t>ASO STD</t>
  </si>
  <si>
    <t>Current PEPM</t>
  </si>
  <si>
    <t>Proposed PEPM</t>
  </si>
  <si>
    <t>Maximum / Guarantee Issue Amount</t>
  </si>
  <si>
    <t xml:space="preserve">Speech and Hearing in both ears </t>
  </si>
  <si>
    <t>Paralysis Benefit</t>
  </si>
  <si>
    <t xml:space="preserve">Conversion </t>
  </si>
  <si>
    <t>Other Basic Life/AD&amp;D Items</t>
  </si>
  <si>
    <t>Other Voluntary Term Life Items</t>
  </si>
  <si>
    <t>Effective Date:</t>
  </si>
  <si>
    <t>Client Priorities, Current Value Added Services, Special Quote Instructions:</t>
  </si>
  <si>
    <t>Total Eligible Employees:</t>
  </si>
  <si>
    <t>Employer Paid Short Term Disability</t>
  </si>
  <si>
    <t>Other Voluntary AD&amp;D Items</t>
  </si>
  <si>
    <t>Benefit Reduction (Reduces To)</t>
  </si>
  <si>
    <t>Benefit Reduction To (Employee and Spouse)</t>
  </si>
  <si>
    <t>Maximum % of Employee Coverage</t>
  </si>
  <si>
    <t>Monthly Benefit Percent</t>
  </si>
  <si>
    <t>Definition of Earnings</t>
  </si>
  <si>
    <t>Minimum Monthly Benefit</t>
  </si>
  <si>
    <t xml:space="preserve">Monthly Maximum </t>
  </si>
  <si>
    <t>Pre-existing Condition Limitation</t>
  </si>
  <si>
    <t xml:space="preserve">Earnings Test </t>
  </si>
  <si>
    <t>Work Incentive Period</t>
  </si>
  <si>
    <t xml:space="preserve">Weekly Maximum </t>
  </si>
  <si>
    <t>FICA Match (If Employer Paid )</t>
  </si>
  <si>
    <t>Change %</t>
  </si>
  <si>
    <t>Change $</t>
  </si>
  <si>
    <t>Proposed</t>
  </si>
  <si>
    <t>DO NOT DELETE</t>
  </si>
  <si>
    <t>Do you agree with lives/volume?</t>
  </si>
  <si>
    <r>
      <t xml:space="preserve">Do you agree with lives/volume?
</t>
    </r>
    <r>
      <rPr>
        <b/>
        <sz val="12"/>
        <color rgb="FFFFFF00"/>
        <rFont val="Calibri"/>
        <family val="2"/>
        <scheme val="minor"/>
      </rPr>
      <t>(Carrier to confirm)</t>
    </r>
  </si>
  <si>
    <r>
      <t xml:space="preserve">Deviations/Comments
</t>
    </r>
    <r>
      <rPr>
        <b/>
        <sz val="11"/>
        <color rgb="FFFFFF00"/>
        <rFont val="Calibri"/>
        <family val="2"/>
        <scheme val="minor"/>
      </rPr>
      <t>Enter deviations in column F</t>
    </r>
  </si>
  <si>
    <t>Confirm</t>
  </si>
  <si>
    <t>Disagree (comment below)</t>
  </si>
  <si>
    <t>Disagree (comment/indicate quoted commissions below)</t>
  </si>
  <si>
    <r>
      <t xml:space="preserve">Confirm Commissions 
</t>
    </r>
    <r>
      <rPr>
        <b/>
        <sz val="12"/>
        <color rgb="FFFFFF00"/>
        <rFont val="Calibri"/>
        <family val="2"/>
        <scheme val="minor"/>
      </rPr>
      <t>(carrier to confirm)</t>
    </r>
  </si>
  <si>
    <t>Comment section</t>
  </si>
  <si>
    <t>Client Name</t>
  </si>
  <si>
    <t>Carrier Name</t>
  </si>
  <si>
    <t>Effective Date</t>
  </si>
  <si>
    <t>Requested Rate Guarantee - Basic Life/AD&amp;D</t>
  </si>
  <si>
    <t>Quoted Rate Guarantee - Basic Life/AD&amp;D</t>
  </si>
  <si>
    <t>Volume - Employee Voluntary Term Life</t>
  </si>
  <si>
    <t>Current Rates - Employee Voluntary Term Life</t>
  </si>
  <si>
    <t>Current Premium - Employee Voluntary Term Life</t>
  </si>
  <si>
    <t>Quoted Rates - Employee Voluntary Term Life</t>
  </si>
  <si>
    <t>Proposed Premium - Employee Voluntary Term Life</t>
  </si>
  <si>
    <t>Volume - Spouse Voluntary Term Life</t>
  </si>
  <si>
    <t>Current Rates - Spouse Voluntary Term Life</t>
  </si>
  <si>
    <t>Current Premium - Spouse Voluntary Term Life</t>
  </si>
  <si>
    <t>Quoted Rates - Spouse Voluntary Term Life</t>
  </si>
  <si>
    <t>Proposed Premium - Spouse Voluntary Term Life</t>
  </si>
  <si>
    <t>Rate Guarantee - Voluntary Term Life</t>
  </si>
  <si>
    <t>Requested Rate Guarantee</t>
  </si>
  <si>
    <t>Requested Rate Guarantee - VAD&amp;D</t>
  </si>
  <si>
    <t>Quoted Rate Guarantee - VAD&amp;D</t>
  </si>
  <si>
    <t>Quoted Rate -Employer Paid STD Class 3</t>
  </si>
  <si>
    <t xml:space="preserve">Request for Proposal:  Carrier agrees that the proposal will be provided in this RFP template. The responses in this RFP template are binding and will override any additional documentation provided with the quote if discrepancies occur.  </t>
  </si>
  <si>
    <t>No Loss / No Gain required:  All coverage is provided on a No Loss/No Gain basis.  Please provide your contract language on this provision.</t>
  </si>
  <si>
    <t>Self-Supporting Pricing:  All carriers are required to identify whether the employee paid life is subsidizing the employer paid life coverage within the current rate structure. Additionally, the carrier agrees to disclose whether the employee paid life is subsidizing the employer paid life coverage within the proposed rate structure. Please provide explanation within this carrier comments section.</t>
  </si>
  <si>
    <t>Current Commission - Basic Life/AD&amp;D</t>
  </si>
  <si>
    <t>Requested Commission - Basic Life AD&amp;D</t>
  </si>
  <si>
    <t>Current Commission - Voluntary Term Life</t>
  </si>
  <si>
    <t>Requested Commission - Voluntary Term Life</t>
  </si>
  <si>
    <t>Current Commission - VAD&amp;D</t>
  </si>
  <si>
    <t>Requested Commission - VAD&amp;D</t>
  </si>
  <si>
    <t>Requested Commission - LTD</t>
  </si>
  <si>
    <t>Current Commission - LTD</t>
  </si>
  <si>
    <t>Current Commission - STD</t>
  </si>
  <si>
    <t>Requested Commission - STD</t>
  </si>
  <si>
    <t>Commissions</t>
  </si>
  <si>
    <t>Current Life/AD&amp;D Carrier</t>
  </si>
  <si>
    <t>Current VTL/VAD&amp;D Carrier</t>
  </si>
  <si>
    <t>Current LTD Carrier</t>
  </si>
  <si>
    <t>Current STD Carrier</t>
  </si>
  <si>
    <t>Short Term Disability - Statutory States</t>
  </si>
  <si>
    <t>State - California</t>
  </si>
  <si>
    <t>State - Hawaii</t>
  </si>
  <si>
    <t>State - New Jersey</t>
  </si>
  <si>
    <t>State - New York</t>
  </si>
  <si>
    <t>State - Puerto Rico</t>
  </si>
  <si>
    <t>State - Rhode Island</t>
  </si>
  <si>
    <t>Statutory STD - California</t>
  </si>
  <si>
    <t>Statutory STD - Hawaii</t>
  </si>
  <si>
    <t>Statutory STD - New Jersey</t>
  </si>
  <si>
    <t>Statutory STD - New York</t>
  </si>
  <si>
    <t>Statutory STD - Puerto Rico</t>
  </si>
  <si>
    <t>Statutory State Quoted Rate Guarantee</t>
  </si>
  <si>
    <t>;</t>
  </si>
  <si>
    <t>Current Premium - Spouse and Child</t>
  </si>
  <si>
    <t>Proposed Premium - Spouse and Child</t>
  </si>
  <si>
    <t>Requested Rate Guarantee - Long Term Disability</t>
  </si>
  <si>
    <t>Proposed Rate Guarantee - Long Term Disability -</t>
  </si>
  <si>
    <t>Requested Rate Guarantee - Short Term Disability</t>
  </si>
  <si>
    <t>Proposed Rate Guarantee - Short Term Disability</t>
  </si>
  <si>
    <t>Requested Rate Guarantee - Statutory Short Term Disability</t>
  </si>
  <si>
    <t>Proposed Rate Guarantee - Statutory Short Term Disability</t>
  </si>
  <si>
    <t>Other Long Term Disability Items</t>
  </si>
  <si>
    <t>Other Short Term Disability Items</t>
  </si>
  <si>
    <t>Do you agree with the stated lives and volume?</t>
  </si>
  <si>
    <r>
      <t xml:space="preserve">Confirm Commissions 
</t>
    </r>
    <r>
      <rPr>
        <b/>
        <sz val="10"/>
        <color rgb="FFFFFF00"/>
        <rFont val="Calibri"/>
        <family val="2"/>
        <scheme val="minor"/>
      </rPr>
      <t>(carrier to confirm)</t>
    </r>
  </si>
  <si>
    <t xml:space="preserve">Provide pricing assuming all LAD lines will sell together.  If the life, VAD&amp;D, and disability coverages do not sell together (500+ lives only) clearly indicate the percentage impacts to the rates by line of coverage. </t>
  </si>
  <si>
    <t xml:space="preserve">Note if additional discounts or implementation credits will apply if voluntary benefits are sold in conjunction with the LAD lines of coverage. </t>
  </si>
  <si>
    <t>Please provide any additional information specific to this client that you feel is important to be included in the analysis of your proposal.</t>
  </si>
  <si>
    <t>In order to provide employers with the non financial value story offered by your organization, please answer the following question</t>
  </si>
  <si>
    <t>Confirm the below EOI Requirements:</t>
  </si>
  <si>
    <t>EOI is only required for coverage amounts exceeding the Guaranteed Issue Limit(s)</t>
  </si>
  <si>
    <t>EOI required for coverage amounts exceeding the Guaranteed Issue Limit(s)</t>
  </si>
  <si>
    <t>Total Premium by Contribution</t>
  </si>
  <si>
    <t>Employer Paid Costs</t>
  </si>
  <si>
    <t>Employee Paid Costs</t>
  </si>
  <si>
    <t>Rates and Premium</t>
  </si>
  <si>
    <t>Basic Life - Class 1</t>
  </si>
  <si>
    <t>AD&amp;D - Class 1</t>
  </si>
  <si>
    <t>Basic Life and AD&amp;D - Class 1</t>
  </si>
  <si>
    <t>Basic Life and AD&amp;D - Class 2/Retiree Life</t>
  </si>
  <si>
    <t>AD&amp;D - Class 2</t>
  </si>
  <si>
    <r>
      <t xml:space="preserve">Benefit calculation when working while disabled </t>
    </r>
    <r>
      <rPr>
        <i/>
        <sz val="10"/>
        <rFont val="Arial"/>
        <family val="2"/>
      </rPr>
      <t>during</t>
    </r>
    <r>
      <rPr>
        <sz val="10"/>
        <rFont val="Arial"/>
        <family val="2"/>
      </rPr>
      <t xml:space="preserve"> work incentive period</t>
    </r>
  </si>
  <si>
    <r>
      <t>Benefit calculation when working while disabled</t>
    </r>
    <r>
      <rPr>
        <i/>
        <sz val="10"/>
        <rFont val="Arial"/>
        <family val="2"/>
      </rPr>
      <t xml:space="preserve"> after</t>
    </r>
    <r>
      <rPr>
        <sz val="10"/>
        <rFont val="Arial"/>
        <family val="2"/>
      </rPr>
      <t xml:space="preserve"> work incentive period</t>
    </r>
  </si>
  <si>
    <t>Current Commission - STAT STD</t>
  </si>
  <si>
    <t>Requested Commission - STAT STD</t>
  </si>
  <si>
    <t>Rate Guarantee - Basic Life/AD&amp;D</t>
  </si>
  <si>
    <t xml:space="preserve">Employer </t>
  </si>
  <si>
    <t>Employer</t>
  </si>
  <si>
    <t>Employee</t>
  </si>
  <si>
    <t>Buy-up STD/Employee Paid Class 2 (Composite)</t>
  </si>
  <si>
    <t>Core LTD/Employee Paid Class 1 (Composite)</t>
  </si>
  <si>
    <t>Buy-up LTD/Employee Paid Class 2 (Composite)</t>
  </si>
  <si>
    <t>Core STD/Employee Paid Class 1 (Composite)</t>
  </si>
  <si>
    <r>
      <t xml:space="preserve">Core/Buy-up STD </t>
    </r>
    <r>
      <rPr>
        <b/>
        <u/>
        <sz val="14"/>
        <color indexed="9"/>
        <rFont val="Calibri"/>
        <family val="2"/>
        <scheme val="minor"/>
      </rPr>
      <t>OR</t>
    </r>
    <r>
      <rPr>
        <b/>
        <sz val="14"/>
        <color indexed="9"/>
        <rFont val="Calibri"/>
        <family val="2"/>
        <scheme val="minor"/>
      </rPr>
      <t xml:space="preserve">
Employee Paid STD</t>
    </r>
  </si>
  <si>
    <t>Basic Life - Class 2</t>
  </si>
  <si>
    <t>LTD - Class 1</t>
  </si>
  <si>
    <t>LTD - Class 2</t>
  </si>
  <si>
    <t>LTD - Class 3</t>
  </si>
  <si>
    <t>STD - Employer Paid Class 1</t>
  </si>
  <si>
    <t>STD - Employer Paid Class 2</t>
  </si>
  <si>
    <t>STD - Employer Paid Class 3</t>
  </si>
  <si>
    <t>Employer or Employee Paid</t>
  </si>
  <si>
    <t>Quoted Premium</t>
  </si>
  <si>
    <t>DO NOT DELETE OR USE !!</t>
  </si>
  <si>
    <t>Selection for drop-down</t>
  </si>
  <si>
    <t>Premium comparison to Total on each respective product tab</t>
  </si>
  <si>
    <t>STAT STD - California</t>
  </si>
  <si>
    <t>STAT STD - Hawaii</t>
  </si>
  <si>
    <t>STAT STD - New Jersey</t>
  </si>
  <si>
    <t>STAT STD - New York</t>
  </si>
  <si>
    <t>STAT STD - Puerto Rico</t>
  </si>
  <si>
    <t>Proposed Prem Check</t>
  </si>
  <si>
    <t>Current 
Prem Check</t>
  </si>
  <si>
    <t>DO NOT DELETE OR USE !!!</t>
  </si>
  <si>
    <t>Hide columns A through C before sending</t>
  </si>
  <si>
    <r>
      <rPr>
        <sz val="10"/>
        <color rgb="FFFFFF00"/>
        <rFont val="Calibri"/>
        <family val="2"/>
        <scheme val="minor"/>
      </rPr>
      <t>NOTE TO CARRIERS (PLEASE READ BEFORE CONTINUING):</t>
    </r>
    <r>
      <rPr>
        <sz val="10"/>
        <color theme="0"/>
        <rFont val="Calibri"/>
        <family val="2"/>
        <scheme val="minor"/>
      </rPr>
      <t xml:space="preserve"> Please indicate via drop down in column E, whether or not the carrier will "match" or "deviate" from the requested plan design. If "deviate" is selected, enter the deviation in column F.</t>
    </r>
  </si>
  <si>
    <t>Client Team Lead Consultant</t>
  </si>
  <si>
    <t>LAD COE Consultant</t>
  </si>
  <si>
    <t>LAD COE Analyst</t>
  </si>
  <si>
    <t>Underwriting and Quoting Requirements</t>
  </si>
  <si>
    <t>Rates are compliant if all rates are Above or Equal, or Below or Equal. If not compliant engage carrier to modify</t>
  </si>
  <si>
    <t>Initial Open Enrollment Period</t>
  </si>
  <si>
    <t>Requested Fully Insured Commissions/ASO STD Fees</t>
  </si>
  <si>
    <t>Requested Commissions</t>
  </si>
  <si>
    <t>Carrier Deviations and Comments</t>
  </si>
  <si>
    <t>Please confirm if you are allowing a one time true open enrollment.  EOI is only required for coverage amounts exceeding the Guaranteed Issue Limit(s)</t>
  </si>
  <si>
    <t>Dependent Child</t>
  </si>
  <si>
    <t xml:space="preserve">Please confirm if you are allowing a one time true open enrollment.  Guaranteed Issue - EOI is not required  </t>
  </si>
  <si>
    <t>Upcoming Enrolled Period</t>
  </si>
  <si>
    <t>EOI is only required for coverage amounts exceeding the Guaranteed Issue Limit(s).</t>
  </si>
  <si>
    <t>Evidence of insurability is required in the following scenarios for Life products (both Employee and Spouse):</t>
  </si>
  <si>
    <t>Increases in coverage during open enrollment due to election changes (i.e. increased multiple or added increments)</t>
  </si>
  <si>
    <r>
      <t xml:space="preserve">During an employees </t>
    </r>
    <r>
      <rPr>
        <b/>
        <sz val="10"/>
        <rFont val="Calibri"/>
        <family val="2"/>
        <scheme val="minor"/>
      </rPr>
      <t>initial enrollment period as a new hire</t>
    </r>
  </si>
  <si>
    <r>
      <rPr>
        <b/>
        <sz val="10"/>
        <rFont val="Arial"/>
        <family val="2"/>
      </rPr>
      <t xml:space="preserve">Request for Proposal: </t>
    </r>
    <r>
      <rPr>
        <sz val="10"/>
        <rFont val="Arial"/>
        <family val="2"/>
      </rPr>
      <t xml:space="preserve"> Carrier agrees that the proposal will be provided in this RFP template. </t>
    </r>
    <r>
      <rPr>
        <b/>
        <i/>
        <sz val="10"/>
        <rFont val="Arial"/>
        <family val="2"/>
      </rPr>
      <t xml:space="preserve">The responses in this RFP template are binding and will override any additional documentation provided with the quote if discrepancies occur. </t>
    </r>
    <r>
      <rPr>
        <sz val="10"/>
        <rFont val="Arial"/>
        <family val="2"/>
      </rPr>
      <t xml:space="preserve"> </t>
    </r>
  </si>
  <si>
    <r>
      <rPr>
        <b/>
        <sz val="10"/>
        <rFont val="Arial"/>
        <family val="2"/>
      </rPr>
      <t xml:space="preserve">Claim Office: </t>
    </r>
    <r>
      <rPr>
        <sz val="10"/>
        <rFont val="Arial"/>
        <family val="2"/>
      </rPr>
      <t>By line of coverage where a quote is requested as part of this RFP, please confirm the claim office(s) your organization is proposing.</t>
    </r>
  </si>
  <si>
    <r>
      <t xml:space="preserve">Grandfathering: </t>
    </r>
    <r>
      <rPr>
        <sz val="10"/>
        <rFont val="Arial"/>
        <family val="2"/>
      </rPr>
      <t xml:space="preserve">  This RFP requires that bidding carriers grandfather in existing coverage amounts for employees, spouses, and children. Please confirm your agreement with this request.</t>
    </r>
  </si>
  <si>
    <r>
      <t>No Loss / No Gain required:</t>
    </r>
    <r>
      <rPr>
        <sz val="10"/>
        <rFont val="Arial"/>
        <family val="2"/>
      </rPr>
      <t xml:space="preserve">  All coverage is provided on a No Loss/No Gain basis.  Please provide your contract language on this provision.</t>
    </r>
  </si>
  <si>
    <r>
      <rPr>
        <b/>
        <sz val="10"/>
        <rFont val="Arial"/>
        <family val="2"/>
      </rPr>
      <t>Actively At Work</t>
    </r>
    <r>
      <rPr>
        <sz val="10"/>
        <rFont val="Arial"/>
        <family val="2"/>
      </rPr>
      <t xml:space="preserve"> R</t>
    </r>
    <r>
      <rPr>
        <b/>
        <sz val="10"/>
        <rFont val="Arial"/>
        <family val="2"/>
      </rPr>
      <t xml:space="preserve">equirements: </t>
    </r>
    <r>
      <rPr>
        <sz val="10"/>
        <rFont val="Arial"/>
        <family val="2"/>
      </rPr>
      <t>This RFP requires that Carriers approach Actively At Work requirements with an 'Able &amp; Available' approach.  All employees that are on a scheduled absence approved by the employer will be eligible on the effective date.  This does not include anyone in a period of limited activity or hospital confinement. The carrier will work with the client to obtain a listing of employees not actively at work prior to the effective date and will identify employees who are eligible and not eligible for coverage on the effective date. Please provide your contract language on this provision.</t>
    </r>
  </si>
  <si>
    <r>
      <t xml:space="preserve">Self-Supporting Pricing:  </t>
    </r>
    <r>
      <rPr>
        <sz val="10"/>
        <rFont val="Arial"/>
        <family val="2"/>
      </rPr>
      <t>All carriers are required to identify whether the employee paid life is subsidizing the employer paid life coverage within the current rate structure. Additionally, the carrier agrees to disclose whether the employee paid life is subsidizing the employer paid life coverage within the proposed rate structure. Please provide explanation within this carrier comments section.</t>
    </r>
  </si>
  <si>
    <r>
      <rPr>
        <b/>
        <sz val="10"/>
        <rFont val="Arial"/>
        <family val="2"/>
      </rPr>
      <t xml:space="preserve">Performance Guarantees: </t>
    </r>
    <r>
      <rPr>
        <sz val="10"/>
        <rFont val="Arial"/>
        <family val="2"/>
      </rPr>
      <t>Are you quoting performance guarantees as part of your proposal? If yes, please provide an attachment as part of your proposal submission documenting these guarantees.</t>
    </r>
  </si>
  <si>
    <t>Claim Office: By line of coverage where a quote is requested as part of this RFP, please confirm the claim office(s) your organization is proposing.</t>
  </si>
  <si>
    <t>Grandfathering:   This RFP requires that bidding carriers grandfather in existing coverage amounts for employees, spouses, and children. Please confirm your agreement with this request.</t>
  </si>
  <si>
    <t>Actively At Work Requirements: This RFP requires that Carriers approach Actively At Work requirements with an 'Able &amp; Available' approach.  All employees that are on a scheduled absence approved by the employer will be eligible on the effective date.  This does not include anyone in a period of limited activity or hospital confinement. The carrier will work with the client to obtain a listing of employees not actively at work prior to the effective date and will identify employees who are eligible and not eligible for coverage on the effective date. Please provide your contract language on this provision.</t>
  </si>
  <si>
    <t xml:space="preserve">Table I Requirements:  Please quote rates that do not straddle Table I. This applies to both employee and spouse rates as well as smoker/non-smoker rates if applicable. </t>
  </si>
  <si>
    <t>Rate Guarantees: Please confirm that all rates and fees are guaranteed for a three year period.</t>
  </si>
  <si>
    <t>Change In Lives Threshold of 20%: The premium rates may not be altered if there is a change in the number of Insureds, unless that change is greater than 15%. Please provide your contract language on this provision.</t>
  </si>
  <si>
    <t>Performance Guarantees: Are you quoting performance guarantees as part of your proposal? If yes, please provide an attachment as part of your proposal submission documenting these guarantees.</t>
  </si>
  <si>
    <t xml:space="preserve">Select Buy-Up Methodology </t>
  </si>
  <si>
    <t>First Dollar</t>
  </si>
  <si>
    <t>Excess</t>
  </si>
  <si>
    <t>Inclusive</t>
  </si>
  <si>
    <t>Not Applicable</t>
  </si>
  <si>
    <r>
      <rPr>
        <b/>
        <i/>
        <u/>
        <sz val="10"/>
        <color rgb="FFFF0000"/>
        <rFont val="Calibri"/>
        <family val="2"/>
        <scheme val="minor"/>
      </rPr>
      <t>For S/NS</t>
    </r>
    <r>
      <rPr>
        <b/>
        <i/>
        <sz val="10"/>
        <color rgb="FFFF0000"/>
        <rFont val="Calibri"/>
        <family val="2"/>
        <scheme val="minor"/>
      </rPr>
      <t xml:space="preserve">- Enter rates below to test Smoker/Non-smoker. Rates are compliant if both sets of rates are Above/Equal or Below/Equal </t>
    </r>
  </si>
  <si>
    <t>Third Tier (if applicable)</t>
  </si>
  <si>
    <r>
      <t xml:space="preserve">Current Rates
</t>
    </r>
    <r>
      <rPr>
        <b/>
        <i/>
        <sz val="10"/>
        <color rgb="FFFFFF00"/>
        <rFont val="Calibri"/>
        <family val="2"/>
        <scheme val="minor"/>
      </rPr>
      <t>For NYDBL, include Male and Female Rates</t>
    </r>
  </si>
  <si>
    <r>
      <t xml:space="preserve">Lives
</t>
    </r>
    <r>
      <rPr>
        <b/>
        <i/>
        <sz val="10"/>
        <color rgb="FFFFFF00"/>
        <rFont val="Calibri"/>
        <family val="2"/>
        <scheme val="minor"/>
      </rPr>
      <t>For NYDBL, include Male and Female Lives</t>
    </r>
  </si>
  <si>
    <r>
      <t xml:space="preserve">Quoted Monthly PEPM Rate
</t>
    </r>
    <r>
      <rPr>
        <b/>
        <i/>
        <sz val="10"/>
        <color rgb="FFFFFF00"/>
        <rFont val="Calibri"/>
        <family val="2"/>
        <scheme val="minor"/>
      </rPr>
      <t>For NYDBL, include Male and Female Rates</t>
    </r>
  </si>
  <si>
    <t>Please select</t>
  </si>
  <si>
    <t>Lives - Male</t>
  </si>
  <si>
    <t>Lives - Female</t>
  </si>
  <si>
    <t>Current Rate - Male</t>
  </si>
  <si>
    <t>Current Rate - Female</t>
  </si>
  <si>
    <t>Quoted Monthly Rate PEPM - Male</t>
  </si>
  <si>
    <t>Quoted Monthly Rate PEPM - Female</t>
  </si>
  <si>
    <r>
      <t xml:space="preserve">Change In Lives Threshold of 20%: </t>
    </r>
    <r>
      <rPr>
        <sz val="10"/>
        <rFont val="Arial"/>
        <family val="2"/>
      </rPr>
      <t>The premium rates may not be altered if there is a change in the number of Insureds, unless that change is greater than 20%. Please provide your contract language on this provision.</t>
    </r>
  </si>
  <si>
    <t>ENTER MALE RATE HERE</t>
  </si>
  <si>
    <t>ENTER FEMALE RATE HERE</t>
  </si>
  <si>
    <t>ENTER MALE LIVES HERE</t>
  </si>
  <si>
    <t>ENTER FEMALE LIVES HERE</t>
  </si>
  <si>
    <t>Core LTD</t>
  </si>
  <si>
    <t>Core STD</t>
  </si>
  <si>
    <t>Buy-up STD</t>
  </si>
  <si>
    <t>Spouse Term Life: Unismoker Class 2 or Smoker Rates</t>
  </si>
  <si>
    <t>Current Premium - VAD&amp;D (All Tiers)</t>
  </si>
  <si>
    <t>Proposed Premium - VAD&amp;D (All Tiers)</t>
  </si>
  <si>
    <r>
      <t xml:space="preserve">Core/Buy-up LTD </t>
    </r>
    <r>
      <rPr>
        <b/>
        <u/>
        <sz val="14"/>
        <color indexed="9"/>
        <rFont val="Calibri"/>
        <family val="2"/>
        <scheme val="minor"/>
      </rPr>
      <t xml:space="preserve">OR </t>
    </r>
    <r>
      <rPr>
        <b/>
        <sz val="14"/>
        <color indexed="9"/>
        <rFont val="Calibri"/>
        <family val="2"/>
        <scheme val="minor"/>
      </rPr>
      <t xml:space="preserve">
Employee Paid LTD</t>
    </r>
  </si>
  <si>
    <t>Uni-Smoker Employee Life Rates - Class 1</t>
  </si>
  <si>
    <t>Uni-Smoker Employee Life Rates - Class 2</t>
  </si>
  <si>
    <t>EOI required for all coverage amounts</t>
  </si>
  <si>
    <t>EOI required for all coverage increases</t>
  </si>
  <si>
    <t>60% to $1,252 weekly
7/7/52</t>
  </si>
  <si>
    <t>58% to $632 weekly
7/7/26</t>
  </si>
  <si>
    <t>66.67% to $650 weekly
7/7/26</t>
  </si>
  <si>
    <t>4.62% of highest quarterly earnings in the base period to $852 weekly 
0/0/30</t>
  </si>
  <si>
    <t>Use this section to include any additional commentary pertaining to your organization's proposal. Be specific by line of coverage.</t>
  </si>
  <si>
    <t>City of Tacoma</t>
  </si>
  <si>
    <t>01/01/2021</t>
  </si>
  <si>
    <t xml:space="preserve"> rounded to the next higher multiple of $1,000,</t>
  </si>
  <si>
    <t>Included</t>
  </si>
  <si>
    <t>ER Paid</t>
  </si>
  <si>
    <t>70 through 74 - 65%                                                   75 or over - 50%</t>
  </si>
  <si>
    <t>Lesser of $10,000 and the amount of AD&amp;D Insurance benefit payable for loss of life</t>
  </si>
  <si>
    <t>Lesser of $5,000 and the amount of AD&amp;D Insurance benefit payable for loss of life</t>
  </si>
  <si>
    <t xml:space="preserve"> up to $300,000.</t>
  </si>
  <si>
    <t>multiples of $10,000</t>
  </si>
  <si>
    <t>Age 25</t>
  </si>
  <si>
    <t>Totally disabled before age 60, Waiting Period: 6 months, till the date you cease to be Totally Disabled</t>
  </si>
  <si>
    <t>Not Included</t>
  </si>
  <si>
    <t>EE, EE+Family</t>
  </si>
  <si>
    <t>Annual Earnings means your annual rate of earnings from your Employer. Your Annual Earnings will be based on your earnings in effect on your last full day of Active Work unless a different date applies</t>
  </si>
  <si>
    <r>
      <rPr>
        <b/>
        <sz val="10"/>
        <rFont val="Calibri"/>
        <family val="2"/>
        <scheme val="minor"/>
      </rPr>
      <t>EE:</t>
    </r>
    <r>
      <rPr>
        <sz val="10"/>
        <rFont val="Calibri"/>
        <family val="2"/>
        <scheme val="minor"/>
      </rPr>
      <t xml:space="preserve"> equal to the amount of your Additional Life Insurance Benefit. </t>
    </r>
    <r>
      <rPr>
        <b/>
        <sz val="10"/>
        <rFont val="Calibri"/>
        <family val="2"/>
        <scheme val="minor"/>
      </rPr>
      <t>Spouse:</t>
    </r>
    <r>
      <rPr>
        <sz val="10"/>
        <rFont val="Calibri"/>
        <family val="2"/>
        <scheme val="minor"/>
      </rPr>
      <t xml:space="preserve"> amount of the Additional Dependent Life Insurance Benefit for your Spouse.</t>
    </r>
  </si>
  <si>
    <t>0 Days</t>
  </si>
  <si>
    <t>7 Days</t>
  </si>
  <si>
    <r>
      <rPr>
        <b/>
        <sz val="10"/>
        <rFont val="Calibri"/>
        <family val="2"/>
        <scheme val="minor"/>
      </rPr>
      <t>With respect to an Employee under age 60:</t>
    </r>
    <r>
      <rPr>
        <sz val="10"/>
        <rFont val="Calibri"/>
        <family val="2"/>
        <scheme val="minor"/>
      </rPr>
      <t xml:space="preserve">
Maximum Benefit Duration for Injury ...26 weeks
Maximum Benefit Duration for Sickness .... 14 weeks
</t>
    </r>
    <r>
      <rPr>
        <b/>
        <sz val="10"/>
        <rFont val="Calibri"/>
        <family val="2"/>
        <scheme val="minor"/>
      </rPr>
      <t>With respect to an Employee age 60 or over:</t>
    </r>
    <r>
      <rPr>
        <sz val="10"/>
        <rFont val="Calibri"/>
        <family val="2"/>
        <scheme val="minor"/>
      </rPr>
      <t xml:space="preserve">
Maximum Benefit Duration for Injury ....26 weeks in a calendar year
Maximum Benefit Duration for Sickness ....14 weeks in a calendar year</t>
    </r>
  </si>
  <si>
    <t>14 days</t>
  </si>
  <si>
    <t>$100 (Plan 1 and Plan 2 combined)</t>
  </si>
  <si>
    <t>Class 1: 90 days
Class 2: Plan 1: 180 days
Plan 2: You may apply for one of the following options: Option A: 180 days
Option B: 90 days</t>
  </si>
  <si>
    <t>Maximum Benefit Period: Determined by your age when Disability begins, as follows: Age Maximum Benefit Period
61 or younger................................................ To age 65, or 3 years 6 months, if longer.
62................................................................... 3 years 6 months
63................................................................... 3 years
64................................................................... 2 years 6 months
65................................................................... 2 years
66................................................................... 1 year 9 months
67................................................................... 1 year 6 months
68................................................................... 1 year 3 months
69 or older ..................................................... 1 year</t>
  </si>
  <si>
    <t>Class 1:                                                                                                                                                                 Plan 1: $5,000 before reduction by Deductible Income                                                  Plan 2: None
Class 2: $5,000 before reduction by Deductible Income (Plan 1 and Plan 2 combined).
Note: Plan 2 LTD Benefits, if any, are payable in addition to Plan 1 LTD Benefits.</t>
  </si>
  <si>
    <t>Own Occupation Income Level: 80% of your Indexed Predisability Earnings. Any Occupation Income Level: 60% of your Indexed Predisability Earnings.</t>
  </si>
  <si>
    <t>Preexisting Condition Period for Plan 1: The 90-day period just before your insurance under Plan 1 becomes effective.
Exclusion Period for Plan 1: 12 months while insured under Plan 1
Preexisting Condition Period for Plan 2: The 90-day period just before your insurance under Plan 2 becomes effective.                                                                      Exclusion Period for Plan 2: 12 months while insured under Plan 2</t>
  </si>
  <si>
    <t>6 months</t>
  </si>
  <si>
    <t>90 days</t>
  </si>
  <si>
    <t>24 Months</t>
  </si>
  <si>
    <t>a. Determine the amount of your LTD Benefit as if there were no Deductible Income, and add your Work Earnings to that amount.
b. Determine 100% of your Indexed Predisability Earnings.
c. If a. is greater than b., the difference will be Deductible Income.</t>
  </si>
  <si>
    <t>Plan 1 Insurance is: Noncontributory
Plan 2 Insurance is: Contributory</t>
  </si>
  <si>
    <t>Totally disabled before age 60, Waiting Period: 6 months, until the date you cease to be Totally Disabled</t>
  </si>
  <si>
    <t>1. An active employee of the Employer or an employee of the Law Enforcement Support Agency, regularly working at least 20 hours each week; or
2. An active permanent part-time employee of the Employer.</t>
  </si>
  <si>
    <t>See Policy</t>
  </si>
  <si>
    <t>Flat</t>
  </si>
  <si>
    <r>
      <rPr>
        <u/>
        <sz val="10"/>
        <rFont val="Calibri"/>
        <family val="2"/>
        <scheme val="minor"/>
      </rPr>
      <t>Option 1:</t>
    </r>
    <r>
      <rPr>
        <sz val="10"/>
        <rFont val="Calibri"/>
        <family val="2"/>
        <scheme val="minor"/>
      </rPr>
      <t xml:space="preserve"> Match
</t>
    </r>
    <r>
      <rPr>
        <u/>
        <sz val="10"/>
        <rFont val="Calibri"/>
        <family val="2"/>
        <scheme val="minor"/>
      </rPr>
      <t xml:space="preserve">Option 2: </t>
    </r>
    <r>
      <rPr>
        <sz val="10"/>
        <rFont val="Calibri"/>
        <family val="2"/>
        <scheme val="minor"/>
      </rPr>
      <t>Included-
Quadriplegia  100%
Triplegia  75%
Paraplegia  75%
Hemiplegia  50%
Uniplegia  25%</t>
    </r>
  </si>
  <si>
    <r>
      <rPr>
        <u/>
        <sz val="10"/>
        <rFont val="Calibri"/>
        <family val="2"/>
        <scheme val="minor"/>
      </rPr>
      <t>Option 1:</t>
    </r>
    <r>
      <rPr>
        <sz val="10"/>
        <rFont val="Calibri"/>
        <family val="2"/>
        <scheme val="minor"/>
      </rPr>
      <t xml:space="preserve"> Match
</t>
    </r>
    <r>
      <rPr>
        <u/>
        <sz val="10"/>
        <rFont val="Calibri"/>
        <family val="2"/>
        <scheme val="minor"/>
      </rPr>
      <t>Option 2:</t>
    </r>
    <r>
      <rPr>
        <sz val="10"/>
        <rFont val="Calibri"/>
        <family val="2"/>
        <scheme val="minor"/>
      </rPr>
      <t xml:space="preserve"> Included</t>
    </r>
  </si>
  <si>
    <r>
      <rPr>
        <u/>
        <sz val="10"/>
        <rFont val="Calibri"/>
        <family val="2"/>
        <scheme val="minor"/>
      </rPr>
      <t xml:space="preserve">Option 1: </t>
    </r>
    <r>
      <rPr>
        <sz val="10"/>
        <rFont val="Calibri"/>
        <family val="2"/>
        <scheme val="minor"/>
      </rPr>
      <t>Match</t>
    </r>
    <r>
      <rPr>
        <u/>
        <sz val="10"/>
        <rFont val="Calibri"/>
        <family val="2"/>
        <scheme val="minor"/>
      </rPr>
      <t xml:space="preserve">
Option 2</t>
    </r>
    <r>
      <rPr>
        <sz val="10"/>
        <rFont val="Calibri"/>
        <family val="2"/>
        <scheme val="minor"/>
      </rPr>
      <t>: 1.5 times annual earnings to a maximum of $400,000
O</t>
    </r>
    <r>
      <rPr>
        <u/>
        <sz val="10"/>
        <rFont val="Calibri"/>
        <family val="2"/>
        <scheme val="minor"/>
      </rPr>
      <t>ption 3</t>
    </r>
    <r>
      <rPr>
        <sz val="10"/>
        <rFont val="Calibri"/>
        <family val="2"/>
        <scheme val="minor"/>
      </rPr>
      <t>: 2 times annual earning to a maximum of $400,000</t>
    </r>
  </si>
  <si>
    <t>Basic Life and AD&amp;D - Inforce Option</t>
  </si>
  <si>
    <t>Basic Life -</t>
  </si>
  <si>
    <t xml:space="preserve">AD&amp;D - </t>
  </si>
  <si>
    <t>Basic Life and AD&amp;D - Option 2</t>
  </si>
  <si>
    <t xml:space="preserve">Basic Life - </t>
  </si>
  <si>
    <t>Basic Life and AD&amp;D - Option 3</t>
  </si>
  <si>
    <t>Class 1: LEOFF II Members of the PPSMA who have elected to not enroll in the Union Local #31 or Local 6 LTD plan
Class 2: All Others Members</t>
  </si>
  <si>
    <t>Option 1: Match Inforce
Option 2: $500,000 Maximum
Option 3: $750,000 Maximum</t>
  </si>
  <si>
    <t>Option 1</t>
  </si>
  <si>
    <t>Option 2</t>
  </si>
  <si>
    <t>Option 3</t>
  </si>
  <si>
    <t>Post Tax</t>
  </si>
  <si>
    <t>Dependent Life</t>
  </si>
  <si>
    <t>Option 1: Match
Option 4: Inforce with Portability</t>
  </si>
  <si>
    <t>Spouse Option 2</t>
  </si>
  <si>
    <t>Spouse Option 3</t>
  </si>
  <si>
    <t>Employee Option 3</t>
  </si>
  <si>
    <t>Employee Option 4</t>
  </si>
  <si>
    <t>Spouse</t>
  </si>
  <si>
    <t>Voluntary AD&amp;D Option 1</t>
  </si>
  <si>
    <t>Voluntary AD&amp;D Option 2</t>
  </si>
  <si>
    <t>Voluntary AD&amp;D Option 3</t>
  </si>
  <si>
    <t xml:space="preserve">Option 1: Match
Option 4: inforce with portability
</t>
  </si>
  <si>
    <t>Voluntary AD&amp;D Option 4</t>
  </si>
  <si>
    <t>Option 1: Match
Option 4: Included</t>
  </si>
  <si>
    <t xml:space="preserve">Option 1 : Match 
Option 4: Quadriplegia  100%
Triplegia  75%
Paraplegia  75%
Hemiplegia  50%
Uniplegia  25% </t>
  </si>
  <si>
    <t>WA</t>
  </si>
  <si>
    <t>Greta Zamboni</t>
  </si>
  <si>
    <t>Tracy Evans</t>
  </si>
  <si>
    <t>Daana Anderson</t>
  </si>
  <si>
    <t>see policy</t>
  </si>
  <si>
    <t>Pre tax/Post Tax</t>
  </si>
  <si>
    <t>Spouse Option inforce coverage</t>
  </si>
  <si>
    <t>Employee Paid</t>
  </si>
  <si>
    <t>Monthly rate per Employee Per Month</t>
  </si>
  <si>
    <r>
      <rPr>
        <b/>
        <sz val="10"/>
        <color rgb="FF003865"/>
        <rFont val="Mute"/>
        <family val="3"/>
      </rPr>
      <t xml:space="preserve">Request for Proposal: </t>
    </r>
    <r>
      <rPr>
        <sz val="10"/>
        <color rgb="FF003865"/>
        <rFont val="Mute"/>
        <family val="3"/>
      </rPr>
      <t xml:space="preserve"> Carrier agrees that the proposal will be provided in this RFP template. </t>
    </r>
    <r>
      <rPr>
        <b/>
        <i/>
        <sz val="10"/>
        <color rgb="FF003865"/>
        <rFont val="Mute"/>
        <family val="3"/>
      </rPr>
      <t xml:space="preserve">The responses in this RFP template are binding and will override any additional documentation provided with the quote if discrepancies occur. </t>
    </r>
    <r>
      <rPr>
        <sz val="10"/>
        <color rgb="FF003865"/>
        <rFont val="Mute"/>
        <family val="3"/>
      </rPr>
      <t xml:space="preserve"> </t>
    </r>
  </si>
  <si>
    <t>A short history and description of your firm, including organizational structure, areas/regions served, number of employees, number of years in business under current and previous names, including DBAs (doing business as), etc.</t>
  </si>
  <si>
    <t>Give background information of the parent company, if any</t>
  </si>
  <si>
    <t>Disclose any affiliations or alliances that are in place with utility companies, software organizations, or other related firms.</t>
  </si>
  <si>
    <t>Describe recent (within last 24 months) or planned changes in your organization such as mergers, stock issues, acquisitions, spin-offs or any known forthcoming business ventures that may impact the business partner relationship with the City of Tacoma</t>
  </si>
  <si>
    <t>Provide a statement regarding your firm’s financial fitness for successfully completing this work. Disclose any past, planned or anticipated bankruptcy filings or proceedings.</t>
  </si>
  <si>
    <t xml:space="preserve">Provide at least three references of current accounts that are similar to City of Tacoma in industry and demographics. </t>
  </si>
  <si>
    <t>Provide an organizational chart for the account service team proposed for City of Tacoma with name, title/responsibility, office location, education, experience, years with company, years in current position, and number of current clients of each account service team member. At a minimum, the proposed account team should consist of the following personnel: a. Account Person who can manage and sign the Contract with the City of Tacoma; b. Account Director (responsible for relationship with City of Tacoma);  c. Account Manager (responsible for daily account issues); d. Implementation Manager (if applicable)</t>
  </si>
  <si>
    <t>Identify which team member would be responsible for day-to-day account issues and communication with City of Tacoma staff. Please confirm that this person will respond to all account inquiries from The City of Tacoma staff within 24-48 hours.</t>
  </si>
  <si>
    <t xml:space="preserve">Please provide a detailed implementation plan regarding critical tasks, timeframes and resources </t>
  </si>
  <si>
    <r>
      <rPr>
        <b/>
        <sz val="10"/>
        <color rgb="FF003865"/>
        <rFont val="Mute"/>
        <family val="3"/>
      </rPr>
      <t>On-Line Technology:</t>
    </r>
    <r>
      <rPr>
        <sz val="10"/>
        <color rgb="FF003865"/>
        <rFont val="Mute"/>
        <family val="3"/>
      </rPr>
      <t xml:space="preserve"> The City is interested in understanding how your organization uses on-line technology in the administration and management of life, AD&amp;D, long term disability, and STD applications and claims. </t>
    </r>
  </si>
  <si>
    <r>
      <rPr>
        <b/>
        <sz val="10"/>
        <color rgb="FF003865"/>
        <rFont val="Mute"/>
        <family val="3"/>
      </rPr>
      <t>Reporting Capabilities:</t>
    </r>
    <r>
      <rPr>
        <sz val="10"/>
        <color rgb="FF003865"/>
        <rFont val="Mute"/>
        <family val="3"/>
      </rPr>
      <t xml:space="preserve"> Provide examples (or samples) of reports.</t>
    </r>
  </si>
  <si>
    <r>
      <t xml:space="preserve">Plan Provisions:  </t>
    </r>
    <r>
      <rPr>
        <sz val="10"/>
        <color rgb="FF003865"/>
        <rFont val="Mute"/>
        <family val="3"/>
      </rPr>
      <t>In addition to providing benefits please summarize the additional, no cost services associated with your product for all lines of coverage.</t>
    </r>
  </si>
  <si>
    <t>The general section is to be completed for the Basic and Optional coverages on a combined basis. Please be sure to identify differences.</t>
  </si>
  <si>
    <t xml:space="preserve"> Please confirm your compliance with each of the Proposal Specifications listed below by placing a yes or no in each column.
a. Your proposal assumes a full open enrollment where employees may elect new levels of coverage without evidence of insurability? Specify your guarantee issue limits.
</t>
  </si>
  <si>
    <t>Describe your accelerated death benefit provision in detail.</t>
  </si>
  <si>
    <t>Describe your life claim operation and procedures including the location assigned to the City.</t>
  </si>
  <si>
    <t>Describe the claim submission process in terms of required documentation, turnaround time, etc.</t>
  </si>
  <si>
    <t>Explain your administrative procedures for premium waiver.</t>
  </si>
  <si>
    <t xml:space="preserve"> Explain your EOI process and provide reporting for EOI statistics for 2019 OE for 1/1/20 effective date </t>
  </si>
  <si>
    <t>Explain your administrative procedures for conversion and portability administration.</t>
  </si>
  <si>
    <t>Briefly describe your claim processing procedures; Include:</t>
  </si>
  <si>
    <t>a.        Claim intake</t>
  </si>
  <si>
    <t>b.        Validating claims</t>
  </si>
  <si>
    <t>c.         Obtaining pre-disability earnings information (address non-standard work schedules)</t>
  </si>
  <si>
    <t xml:space="preserve">d.        Identifying other income sources  </t>
  </si>
  <si>
    <t xml:space="preserve">e.        Handling claims pended due to missing/incomplete information  </t>
  </si>
  <si>
    <t xml:space="preserve">f.          Confirming continued disability  </t>
  </si>
  <si>
    <t xml:space="preserve">g.        Obtaining an independent medical examination  </t>
  </si>
  <si>
    <t xml:space="preserve">h.        Identifying routine returns to work and stopping benefit payments  </t>
  </si>
  <si>
    <t>i.         Recovering overpayments</t>
  </si>
  <si>
    <t>Briefly describe your return to work initiatives:</t>
  </si>
  <si>
    <t>Describe your rehabilitation services and programs:</t>
  </si>
  <si>
    <t>Describe your Social Security application and appeal assistance procedures:</t>
  </si>
  <si>
    <t>Briefly describe your application processing procedures; Include your process for the work flow/process when an employee has Voluntary STD and the LTD Buy-Up; explain how this is coordinated:</t>
  </si>
  <si>
    <t>Buy-up 1 LTD</t>
  </si>
  <si>
    <t>Buy Up 2</t>
  </si>
  <si>
    <t>Buy-up 2 LTD</t>
  </si>
  <si>
    <t>Monthly rate per Employee per Month</t>
  </si>
  <si>
    <r>
      <rPr>
        <u/>
        <sz val="10"/>
        <rFont val="Calibri"/>
        <family val="2"/>
        <scheme val="minor"/>
      </rPr>
      <t>Option 1</t>
    </r>
    <r>
      <rPr>
        <sz val="10"/>
        <rFont val="Calibri"/>
        <family val="2"/>
        <scheme val="minor"/>
      </rPr>
      <t xml:space="preserve">: Match
</t>
    </r>
    <r>
      <rPr>
        <u/>
        <sz val="10"/>
        <rFont val="Calibri"/>
        <family val="2"/>
        <scheme val="minor"/>
      </rPr>
      <t>Option 2</t>
    </r>
    <r>
      <rPr>
        <sz val="10"/>
        <rFont val="Calibri"/>
        <family val="2"/>
        <scheme val="minor"/>
      </rPr>
      <t>: Provide standard benefit provision, if different</t>
    </r>
  </si>
  <si>
    <r>
      <rPr>
        <u/>
        <sz val="10"/>
        <rFont val="Calibri"/>
        <family val="2"/>
        <scheme val="minor"/>
      </rPr>
      <t>Option 1:</t>
    </r>
    <r>
      <rPr>
        <sz val="10"/>
        <rFont val="Calibri"/>
        <family val="2"/>
        <scheme val="minor"/>
      </rPr>
      <t xml:space="preserve"> 100% lump sum
</t>
    </r>
    <r>
      <rPr>
        <u/>
        <sz val="10"/>
        <rFont val="Calibri"/>
        <family val="2"/>
        <scheme val="minor"/>
      </rPr>
      <t>Option 2:</t>
    </r>
    <r>
      <rPr>
        <sz val="10"/>
        <rFont val="Calibri"/>
        <family val="2"/>
        <scheme val="minor"/>
      </rPr>
      <t xml:space="preserve"> 1% monthly benefit</t>
    </r>
  </si>
  <si>
    <r>
      <rPr>
        <u/>
        <sz val="10"/>
        <rFont val="Calibri"/>
        <family val="2"/>
        <scheme val="minor"/>
      </rPr>
      <t>Option 1:</t>
    </r>
    <r>
      <rPr>
        <sz val="10"/>
        <rFont val="Calibri"/>
        <family val="2"/>
        <scheme val="minor"/>
      </rPr>
      <t xml:space="preserve"> Match
</t>
    </r>
    <r>
      <rPr>
        <u/>
        <sz val="10"/>
        <rFont val="Calibri"/>
        <family val="2"/>
        <scheme val="minor"/>
      </rPr>
      <t xml:space="preserve">Option 2: </t>
    </r>
    <r>
      <rPr>
        <sz val="10"/>
        <rFont val="Calibri"/>
        <family val="2"/>
        <scheme val="minor"/>
      </rPr>
      <t>Included 100%</t>
    </r>
  </si>
  <si>
    <r>
      <rPr>
        <u/>
        <sz val="10"/>
        <rFont val="Calibri"/>
        <family val="2"/>
        <scheme val="minor"/>
      </rPr>
      <t>Option 1</t>
    </r>
    <r>
      <rPr>
        <sz val="10"/>
        <rFont val="Calibri"/>
        <family val="2"/>
        <scheme val="minor"/>
      </rPr>
      <t xml:space="preserve">: Match
</t>
    </r>
    <r>
      <rPr>
        <u/>
        <sz val="10"/>
        <rFont val="Calibri"/>
        <family val="2"/>
        <scheme val="minor"/>
      </rPr>
      <t>Option 2</t>
    </r>
    <r>
      <rPr>
        <sz val="10"/>
        <rFont val="Calibri"/>
        <family val="2"/>
        <scheme val="minor"/>
      </rPr>
      <t>: Included 100%</t>
    </r>
  </si>
  <si>
    <t>Option 1: Match Inforce
Option 2: $100,000
Option 3: $250,000</t>
  </si>
  <si>
    <t>50% of employee's coverage up to $100,000 (may not exceed 50% of the combined Life and Vol. Life of employee's coverage)</t>
  </si>
  <si>
    <t xml:space="preserve">Option 1: Match
Option 2: 50,000
</t>
  </si>
  <si>
    <t>Match
Option 1: No limit restrictions</t>
  </si>
  <si>
    <t>Plan 1: Core
Class 1: 60% of the first $8,333 of your Predisability Earnings, reduced by Deductible Income.
Class 2: 60% of the first $1,500 of your Predisability Earnings, reduced by Deductible Income.
Plan 2: Buy-Up
Class 1: None
Class 2: If you are covered under Benefit Waiting Period Option A:
60% of the first $6,833 of your Predisability Earnings in excess of $1,500, reduced by Deductible Income.
If you are covered under Benefit Waiting Period Option B:
- Until LTD Benefits become payable under Plan 1: 60% of the first $8,333 of your Predisability Earnings, reduced by Deductible Income.
- Thereafter: 60% of the first $6,833 of your Predisability Earnings in excess of $1,500, reduced by Deductible Income.</t>
  </si>
  <si>
    <t>Option1: Match
Option 2: Core: 60% of earnings to a max of $1,500 and Buy-Up: 60% of earnings to a max of $5,000
Option 3: Core: 60% of earnings to a max of $2,000 and Buy-Up: 60% of earnings to a max of $7,500
Option 4: Core: 60% of earnings to max of $3,000 and Buy-Up: 60% of earnings to a max of $10,000</t>
  </si>
  <si>
    <t>Option 1: Match
Option 2: Core and Buy-Up: 90 day
Option 3: Core and Buy-Up: 90 day
Option 4: Core and Buy-Up: 90 day</t>
  </si>
  <si>
    <t>Option 1: Match
Option 2: Flat  Benefit
Option 3: 60% of weekly earnings</t>
  </si>
  <si>
    <t>Option 1: Match
Option 2: Flat $1,500 Benefit
Option 3: 60% of weekly earnings to a max of $2,000</t>
  </si>
  <si>
    <t xml:space="preserve">~ Above client has engaged Mercer to review and market their current ancillary plans. Please provide quotes for all of the lines of coverage listed below ~
~ Use the eligibility information, plan design information, and coverage specific underwriting information provided on the additional worksheets included in this document. Please POPULATE the worksheets WITH YOUR QUOTED lines of coverage INCLUDING plan design and RATES ~ 
</t>
  </si>
  <si>
    <t>Option 1: Match
Option 2,3,4: 24 months</t>
  </si>
  <si>
    <t>Buy-up 3 LTD</t>
  </si>
  <si>
    <r>
      <t xml:space="preserve">Core/Buy-up LTD </t>
    </r>
    <r>
      <rPr>
        <b/>
        <u/>
        <sz val="14"/>
        <color indexed="9"/>
        <rFont val="Calibri"/>
        <family val="2"/>
        <scheme val="minor"/>
      </rPr>
      <t xml:space="preserve">OR </t>
    </r>
    <r>
      <rPr>
        <b/>
        <sz val="14"/>
        <color indexed="9"/>
        <rFont val="Calibri"/>
        <family val="2"/>
        <scheme val="minor"/>
      </rPr>
      <t xml:space="preserve">
Employee Paid LTD
OPTION2</t>
    </r>
  </si>
  <si>
    <r>
      <t xml:space="preserve">Core/Buy-up LTD </t>
    </r>
    <r>
      <rPr>
        <b/>
        <u/>
        <sz val="14"/>
        <color indexed="9"/>
        <rFont val="Calibri"/>
        <family val="2"/>
        <scheme val="minor"/>
      </rPr>
      <t xml:space="preserve">OR </t>
    </r>
    <r>
      <rPr>
        <b/>
        <sz val="14"/>
        <color indexed="9"/>
        <rFont val="Calibri"/>
        <family val="2"/>
        <scheme val="minor"/>
      </rPr>
      <t xml:space="preserve">
Employee Paid LTD
OPTION 3</t>
    </r>
  </si>
  <si>
    <r>
      <t xml:space="preserve">Core/Buy-up LTD </t>
    </r>
    <r>
      <rPr>
        <b/>
        <u/>
        <sz val="14"/>
        <color indexed="9"/>
        <rFont val="Calibri"/>
        <family val="2"/>
        <scheme val="minor"/>
      </rPr>
      <t>O
OPTION 4</t>
    </r>
  </si>
  <si>
    <t>Please confirm carriers have addressed request on client info tab</t>
  </si>
  <si>
    <t>Option 1: Match
Option 2: Not tied to employee's coverage</t>
  </si>
  <si>
    <r>
      <t xml:space="preserve">During an employee's </t>
    </r>
    <r>
      <rPr>
        <b/>
        <sz val="11"/>
        <rFont val="Calibri"/>
        <family val="2"/>
        <scheme val="minor"/>
      </rPr>
      <t>initial enrollment period as a new hire</t>
    </r>
  </si>
  <si>
    <r>
      <rPr>
        <vertAlign val="superscript"/>
        <sz val="10"/>
        <rFont val="Calibri"/>
        <family val="2"/>
        <scheme val="minor"/>
      </rPr>
      <t>1</t>
    </r>
    <r>
      <rPr>
        <sz val="10"/>
        <rFont val="Calibri"/>
        <family val="2"/>
        <scheme val="minor"/>
      </rPr>
      <t xml:space="preserve"> Annual premium calculated based off of current rates and projected volume based on requested plan designs.</t>
    </r>
  </si>
  <si>
    <t>Employee means a person who holds a regular, project or probationary appointment in the city service, excluding commissioned firefighters or police officers (other than a LEOFF II member of the Professional Public Safety Managers Association who has elected not to enroll in Union Local #31 or Union Local #6 long term disability plans), or a person working at the Tacoma Public Library, and who is employed and paid for services by the Employer on a Full-Time basis. Full-Time means an Employee is regularly scheduled to work at least 20 hours per week for the Employer.</t>
  </si>
  <si>
    <t xml:space="preserve">Tacoma WA </t>
  </si>
  <si>
    <r>
      <rPr>
        <b/>
        <sz val="10"/>
        <rFont val="Arial"/>
        <family val="2"/>
      </rPr>
      <t xml:space="preserve">Table I Requirements:  </t>
    </r>
    <r>
      <rPr>
        <sz val="10"/>
        <rFont val="Arial"/>
        <family val="2"/>
      </rPr>
      <t>Please quote rates that do not straddle Table I. This applies to both employee and spouse rates.</t>
    </r>
  </si>
  <si>
    <t>It is anticipated that the selected providers will be required to participate in a number of open enrollment meetings. Indicate your willingness to support this and any upper limit on the number you will attend. You may also be asked to attend annual health fairs.</t>
  </si>
  <si>
    <t>Higher Education Benefit</t>
  </si>
  <si>
    <t>Intermittent disability during Elimination Period</t>
  </si>
  <si>
    <t>3 times your LTD monthly Benefit</t>
  </si>
  <si>
    <t xml:space="preserve">Employee: $400,000
</t>
  </si>
  <si>
    <t>Per Member Per Month</t>
  </si>
  <si>
    <t xml:space="preserve">Employee: 1 X BAE 
                                                              </t>
  </si>
  <si>
    <t xml:space="preserve">Employee &amp; Spouse Voluntary Term Life Plan Design </t>
  </si>
  <si>
    <t xml:space="preserve">Option 1: Match
Option 2: Increase to $100,000 ($10,000 increments)
Option 3: Increase to $250,000 ($10,000 increments)
Not tied to employee election or salary
</t>
  </si>
  <si>
    <t>Voluntary Accidental Death &amp; Dismemberment - Employee only and Spouse</t>
  </si>
  <si>
    <t>For all other Members and Disabilities, earnings in effect on your last full day of Active Work.</t>
  </si>
  <si>
    <t>Option 1: Match
Options 2,3, 4: SSNRA</t>
  </si>
  <si>
    <t>3 years</t>
  </si>
  <si>
    <r>
      <rPr>
        <b/>
        <sz val="10"/>
        <rFont val="Arial"/>
        <family val="2"/>
      </rPr>
      <t xml:space="preserve">Rate Guarantees: </t>
    </r>
    <r>
      <rPr>
        <sz val="10"/>
        <rFont val="Arial"/>
        <family val="2"/>
      </rPr>
      <t>Please confirm that all rates and fees are guaranteed for at least three years (or five years, if possible) with a 5  year contract.</t>
    </r>
  </si>
  <si>
    <t>Spouse can elect Flat $5,000 and Child can elect $2,000</t>
  </si>
  <si>
    <t>Dependent Life (Vol.)</t>
  </si>
  <si>
    <t xml:space="preserve">Included (not for AD&amp;D insurance)
</t>
  </si>
  <si>
    <t xml:space="preserve">Included
</t>
  </si>
  <si>
    <t>EOI is required for all increases after initial eligibility period</t>
  </si>
  <si>
    <t>Dependency on EE Basic Life election</t>
  </si>
  <si>
    <t>Yes - Employee would need to have at least Basic Life for the Spouse to elect Vol. Life</t>
  </si>
  <si>
    <t>Option 1: Match
Option 2: Provide standard benefit provision, if different</t>
  </si>
  <si>
    <t xml:space="preserve">Occupational Assault Benefit:
For you: The lesser of (1) $25,000; or (2) 50% of the amount of the AD&amp;D Insurance Benefit otherwise payable for the Loss.
Loss of Both Hands or Both Feet - Not covered -  provide an option;
Loss of thumb and index finger - Not covered - provide an option
Loss of Sight in Both Eyes - Not covered - provide an option;
Loss of One Hand, One Foot or Sight in One Eye - 50%; Two or More - 50%
Reattachment of Hand or Foot 
Career Adjustment 
Child Care 
Line of Duty </t>
  </si>
  <si>
    <r>
      <t xml:space="preserve">****Please complete the requested plans and input all requested rates in the RFP document .  Please pay attention to the option 4 listed in the Vol life requesting inforce with smaller benefits included.
****Please make sure to match all current (inforce) benefits and requested options including the Vol. AD&amp;D provisions which match the Basic AD&amp;D provisions.
****Please be sure to complete all questionnaire questions shown in this RFP on Underwriting requirements tab and additional questionnaire tab Titled RFP General Questions, Basic and Opt Life Quest and LTD and STD Quest , all in yellow
**** </t>
    </r>
    <r>
      <rPr>
        <b/>
        <sz val="16"/>
        <color rgb="FFFF0000"/>
        <rFont val="Calibri"/>
        <family val="2"/>
        <scheme val="minor"/>
      </rPr>
      <t>FOR STD Reduction in benefits does not include PTO and Sick Leave. Those are not offsets for the City of Tacoma.</t>
    </r>
  </si>
  <si>
    <t>Leave of Absence – Please explain in detail your administration process around the different leave of absence provisions – FMLA, PFML (State leave), USERRA, and employer LOA policies etc. The City of Tacoma also has their own LOA policy so if you are selected as a finalist there will be additional discussions .</t>
  </si>
  <si>
    <t>Option inforce coverage</t>
  </si>
  <si>
    <t>The tuition expenses incurred per child within 4 years after the date of your death at an accredited institution of higher education, exclusive of room and board, but not to exceed $5000 per year, or the cumulative total of $20,000 or 25% of the AD&amp;D insurance Benefit, whichever is less</t>
  </si>
  <si>
    <t>75% up to $500,000  Life expectancy for 12 months</t>
  </si>
  <si>
    <t>75% up to $500,000</t>
  </si>
  <si>
    <t>Left Blank on purpose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</si>
</sst>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quot;$&quot;#,##0.00"/>
    <numFmt numFmtId="166" formatCode="0.0%"/>
    <numFmt numFmtId="167" formatCode="0.0"/>
    <numFmt numFmtId="168" formatCode="000000000"/>
    <numFmt numFmtId="169" formatCode="00000"/>
    <numFmt numFmtId="170" formatCode="&quot;$&quot;___#\,##0_);[Red]\(&quot;$&quot;___#\,##0\)"/>
    <numFmt numFmtId="171" formatCode="&quot;$&quot;#,##0.0;[Red]\(&quot;$&quot;#,###.0\)"/>
    <numFmt numFmtId="172" formatCode="0.0%;[Red]\(0.0\)"/>
    <numFmt numFmtId="173" formatCode="0.0%;\(0.0%\)"/>
    <numFmt numFmtId="174" formatCode="&quot;12/93&quot;"/>
    <numFmt numFmtId="175" formatCode="0.0000_);\-0.0000\);;@"/>
    <numFmt numFmtId="176" formatCode="#,##0_);\-#,##0\);;@"/>
    <numFmt numFmtId="177" formatCode="00.00%;[Red]\(00.00%\)"/>
    <numFmt numFmtId="178" formatCode="&quot;$&quot;* #,##0;\(&quot;$&quot;* #,##0\)"/>
    <numFmt numFmtId="179" formatCode="#,##0.0"/>
    <numFmt numFmtId="180" formatCode="0.00_)"/>
    <numFmt numFmtId="181" formatCode="0.00_);\(0.00\)"/>
    <numFmt numFmtId="182" formatCode="0.000000"/>
    <numFmt numFmtId="183" formatCode="&quot;£&quot;#,##0.00;\-&quot;£&quot;#,##0.00"/>
    <numFmt numFmtId="184" formatCode="mm/dd/yy"/>
    <numFmt numFmtId="185" formatCode="0.00000&quot;  &quot;"/>
    <numFmt numFmtId="186" formatCode="0.00%;\(0.00%\)"/>
    <numFmt numFmtId="187" formatCode="&quot;$&quot;#,##0.000"/>
    <numFmt numFmtId="188" formatCode="&quot;$&quot;#,##0.000_);\(&quot;$&quot;#,##0.000\)"/>
    <numFmt numFmtId="189" formatCode="_-* #,##0.00_-;\-* #,##0.00_-;_-* &quot;-&quot;??_-;_-@_-"/>
    <numFmt numFmtId="190" formatCode="&quot;$&quot;#,##0.000_);[Red]\(&quot;$&quot;#,##0.000\)"/>
  </numFmts>
  <fonts count="17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8"/>
      <name val="Times New Roman"/>
      <family val="1"/>
    </font>
    <font>
      <b/>
      <sz val="10"/>
      <color indexed="8"/>
      <name val="Arial"/>
      <family val="2"/>
    </font>
    <font>
      <sz val="8"/>
      <name val="Arial"/>
      <family val="2"/>
    </font>
    <font>
      <b/>
      <sz val="10"/>
      <color indexed="9"/>
      <name val="Arial"/>
      <family val="2"/>
    </font>
    <font>
      <u/>
      <sz val="10"/>
      <color indexed="12"/>
      <name val="Arial"/>
      <family val="2"/>
    </font>
    <font>
      <sz val="9"/>
      <name val="Arial"/>
      <family val="2"/>
    </font>
    <font>
      <sz val="12"/>
      <name val="Times New Roman"/>
      <family val="1"/>
    </font>
    <font>
      <sz val="11"/>
      <name val="Arial"/>
      <family val="2"/>
    </font>
    <font>
      <sz val="10"/>
      <color indexed="8"/>
      <name val="Arial"/>
      <family val="2"/>
    </font>
    <font>
      <sz val="12"/>
      <name val="Arial"/>
      <family val="2"/>
    </font>
    <font>
      <b/>
      <sz val="12"/>
      <name val="Arial"/>
      <family val="2"/>
    </font>
    <font>
      <sz val="10"/>
      <name val="Times New Roman"/>
      <family val="1"/>
    </font>
    <font>
      <sz val="10"/>
      <color indexed="8"/>
      <name val="MS Sans Serif"/>
      <family val="2"/>
    </font>
    <font>
      <sz val="10"/>
      <color rgb="FFFF0000"/>
      <name val="Arial"/>
      <family val="2"/>
    </font>
    <font>
      <b/>
      <i/>
      <sz val="10"/>
      <name val="Arial"/>
      <family val="2"/>
    </font>
    <font>
      <sz val="9"/>
      <color indexed="12"/>
      <name val="Helvetica"/>
      <family val="2"/>
    </font>
    <font>
      <sz val="9"/>
      <color indexed="12"/>
      <name val="Helvetica"/>
      <family val="2"/>
    </font>
    <font>
      <sz val="10"/>
      <name val="Helv"/>
    </font>
    <font>
      <b/>
      <sz val="8"/>
      <name val="Arial"/>
      <family val="2"/>
    </font>
    <font>
      <b/>
      <sz val="8"/>
      <color indexed="9"/>
      <name val="Arial"/>
      <family val="2"/>
    </font>
    <font>
      <b/>
      <sz val="8"/>
      <color indexed="8"/>
      <name val="Arial"/>
      <family val="2"/>
    </font>
    <font>
      <b/>
      <sz val="8"/>
      <color indexed="8"/>
      <name val="Courier New"/>
      <family val="3"/>
    </font>
    <font>
      <sz val="11"/>
      <name val="Times New Roman"/>
      <family val="1"/>
    </font>
    <font>
      <sz val="10"/>
      <name val="MS Serif"/>
      <family val="1"/>
    </font>
    <font>
      <sz val="11"/>
      <color indexed="8"/>
      <name val="Calibri"/>
      <family val="2"/>
    </font>
    <font>
      <sz val="10"/>
      <name val="MS Sans Serif"/>
      <family val="2"/>
    </font>
    <font>
      <sz val="10"/>
      <color indexed="16"/>
      <name val="MS Serif"/>
      <family val="1"/>
    </font>
    <font>
      <sz val="12"/>
      <color indexed="17"/>
      <name val="Times"/>
      <family val="1"/>
    </font>
    <font>
      <sz val="1"/>
      <color indexed="8"/>
      <name val="Courier"/>
      <family val="3"/>
    </font>
    <font>
      <i/>
      <sz val="1"/>
      <color indexed="8"/>
      <name val="Courier"/>
      <family val="3"/>
    </font>
    <font>
      <sz val="10"/>
      <name val="Helvetica"/>
      <family val="2"/>
    </font>
    <font>
      <sz val="10"/>
      <name val="Helvetica"/>
      <family val="2"/>
    </font>
    <font>
      <sz val="12"/>
      <name val="Helvetica"/>
      <family val="2"/>
    </font>
    <font>
      <b/>
      <sz val="8"/>
      <name val="MS Sans Serif"/>
      <family val="2"/>
    </font>
    <font>
      <u/>
      <sz val="10"/>
      <color theme="10"/>
      <name val="Arial"/>
      <family val="2"/>
    </font>
    <font>
      <sz val="10"/>
      <color indexed="23"/>
      <name val="Arial"/>
      <family val="2"/>
    </font>
    <font>
      <sz val="10"/>
      <color indexed="9"/>
      <name val="Times New Roman"/>
      <family val="1"/>
    </font>
    <font>
      <sz val="10"/>
      <name val="Calibri"/>
      <family val="2"/>
      <scheme val="minor"/>
    </font>
    <font>
      <b/>
      <i/>
      <sz val="16"/>
      <name val="Helv"/>
    </font>
    <font>
      <sz val="8"/>
      <name val="MS Sans Serif"/>
      <family val="2"/>
    </font>
    <font>
      <sz val="12"/>
      <name val="Californian FB"/>
      <family val="1"/>
    </font>
    <font>
      <sz val="11"/>
      <color indexed="8"/>
      <name val="Times New Roman"/>
      <family val="1"/>
    </font>
    <font>
      <b/>
      <i/>
      <sz val="11"/>
      <color indexed="8"/>
      <name val="Times New Roman"/>
      <family val="1"/>
    </font>
    <font>
      <b/>
      <sz val="11"/>
      <color indexed="16"/>
      <name val="Times New Roman"/>
      <family val="1"/>
    </font>
    <font>
      <b/>
      <i/>
      <sz val="22"/>
      <color indexed="8"/>
      <name val="Times New Roman"/>
      <family val="1"/>
    </font>
    <font>
      <b/>
      <sz val="10"/>
      <color indexed="12"/>
      <name val="Helvetica"/>
      <family val="2"/>
    </font>
    <font>
      <b/>
      <sz val="10"/>
      <color indexed="12"/>
      <name val="Helvetica"/>
      <family val="2"/>
    </font>
    <font>
      <sz val="10"/>
      <color indexed="12"/>
      <name val="Helvetica"/>
      <family val="2"/>
    </font>
    <font>
      <sz val="10"/>
      <color indexed="12"/>
      <name val="Helvetica"/>
      <family val="2"/>
    </font>
    <font>
      <b/>
      <sz val="10"/>
      <color indexed="8"/>
      <name val="Arial Narrow"/>
      <family val="2"/>
    </font>
    <font>
      <b/>
      <sz val="10"/>
      <name val="MS Sans Serif"/>
      <family val="2"/>
    </font>
    <font>
      <b/>
      <i/>
      <sz val="14"/>
      <name val="Times"/>
      <family val="1"/>
    </font>
    <font>
      <b/>
      <i/>
      <sz val="14"/>
      <name val="Times"/>
      <family val="1"/>
    </font>
    <font>
      <sz val="8"/>
      <name val="Wingdings"/>
      <charset val="2"/>
    </font>
    <font>
      <b/>
      <sz val="12"/>
      <color indexed="8"/>
      <name val="Arial"/>
      <family val="2"/>
    </font>
    <font>
      <sz val="8"/>
      <name val="Helv"/>
    </font>
    <font>
      <sz val="8"/>
      <color indexed="8"/>
      <name val="Arial"/>
      <family val="2"/>
    </font>
    <font>
      <sz val="8"/>
      <color indexed="12"/>
      <name val="Arial"/>
      <family val="2"/>
    </font>
    <font>
      <b/>
      <i/>
      <sz val="8"/>
      <name val="Arial"/>
      <family val="2"/>
    </font>
    <font>
      <b/>
      <sz val="8"/>
      <color indexed="8"/>
      <name val="Helv"/>
    </font>
    <font>
      <b/>
      <sz val="8"/>
      <name val="Courier New"/>
      <family val="3"/>
    </font>
    <font>
      <b/>
      <sz val="24"/>
      <name val="Times"/>
      <family val="1"/>
    </font>
    <font>
      <b/>
      <sz val="24"/>
      <name val="Times"/>
      <family val="1"/>
    </font>
    <font>
      <sz val="8"/>
      <color indexed="8"/>
      <name val="Wingdings"/>
      <charset val="2"/>
    </font>
    <font>
      <b/>
      <sz val="13"/>
      <color indexed="56"/>
      <name val="Calibri"/>
      <family val="2"/>
    </font>
    <font>
      <b/>
      <sz val="11"/>
      <color indexed="56"/>
      <name val="Calibri"/>
      <family val="2"/>
    </font>
    <font>
      <sz val="12"/>
      <color indexed="10"/>
      <name val="Times New Roman"/>
      <family val="1"/>
    </font>
    <font>
      <b/>
      <sz val="11"/>
      <color theme="1"/>
      <name val="Calibri"/>
      <family val="2"/>
      <scheme val="minor"/>
    </font>
    <font>
      <b/>
      <sz val="14"/>
      <name val="Calibri"/>
      <family val="2"/>
      <scheme val="minor"/>
    </font>
    <font>
      <b/>
      <sz val="10"/>
      <name val="Calibri"/>
      <family val="2"/>
      <scheme val="minor"/>
    </font>
    <font>
      <b/>
      <sz val="10"/>
      <color theme="0"/>
      <name val="Calibri"/>
      <family val="2"/>
      <scheme val="minor"/>
    </font>
    <font>
      <sz val="10"/>
      <color theme="0"/>
      <name val="Calibri"/>
      <family val="2"/>
      <scheme val="minor"/>
    </font>
    <font>
      <b/>
      <sz val="10"/>
      <color indexed="8"/>
      <name val="Calibri"/>
      <family val="2"/>
      <scheme val="minor"/>
    </font>
    <font>
      <b/>
      <sz val="10"/>
      <color indexed="9"/>
      <name val="Calibri"/>
      <family val="2"/>
      <scheme val="minor"/>
    </font>
    <font>
      <b/>
      <sz val="10"/>
      <color rgb="FFFF0000"/>
      <name val="Calibri"/>
      <family val="2"/>
      <scheme val="minor"/>
    </font>
    <font>
      <b/>
      <sz val="12"/>
      <color indexed="9"/>
      <name val="Calibri"/>
      <family val="2"/>
      <scheme val="minor"/>
    </font>
    <font>
      <sz val="10"/>
      <color indexed="41"/>
      <name val="Calibri"/>
      <family val="2"/>
      <scheme val="minor"/>
    </font>
    <font>
      <sz val="12"/>
      <color indexed="9"/>
      <name val="Calibri"/>
      <family val="2"/>
      <scheme val="minor"/>
    </font>
    <font>
      <b/>
      <i/>
      <sz val="10"/>
      <name val="Calibri"/>
      <family val="2"/>
      <scheme val="minor"/>
    </font>
    <font>
      <i/>
      <sz val="10"/>
      <name val="Calibri"/>
      <family val="2"/>
      <scheme val="minor"/>
    </font>
    <font>
      <sz val="11"/>
      <name val="Calibri"/>
      <family val="2"/>
      <scheme val="minor"/>
    </font>
    <font>
      <b/>
      <sz val="11"/>
      <name val="Calibri"/>
      <family val="2"/>
      <scheme val="minor"/>
    </font>
    <font>
      <b/>
      <sz val="10"/>
      <color indexed="41"/>
      <name val="Calibri"/>
      <family val="2"/>
      <scheme val="minor"/>
    </font>
    <font>
      <b/>
      <sz val="10"/>
      <color indexed="12"/>
      <name val="Calibri"/>
      <family val="2"/>
      <scheme val="minor"/>
    </font>
    <font>
      <b/>
      <sz val="12"/>
      <color indexed="41"/>
      <name val="Calibri"/>
      <family val="2"/>
      <scheme val="minor"/>
    </font>
    <font>
      <b/>
      <sz val="12"/>
      <color theme="0"/>
      <name val="Calibri"/>
      <family val="2"/>
      <scheme val="minor"/>
    </font>
    <font>
      <b/>
      <sz val="18"/>
      <color theme="0"/>
      <name val="Calibri"/>
      <family val="2"/>
      <scheme val="minor"/>
    </font>
    <font>
      <b/>
      <sz val="14"/>
      <color theme="0"/>
      <name val="Calibri"/>
      <family val="2"/>
      <scheme val="minor"/>
    </font>
    <font>
      <b/>
      <sz val="18"/>
      <color indexed="9"/>
      <name val="Calibri"/>
      <family val="2"/>
      <scheme val="minor"/>
    </font>
    <font>
      <sz val="11"/>
      <color indexed="9"/>
      <name val="Calibri"/>
      <family val="2"/>
    </font>
    <font>
      <sz val="11"/>
      <color indexed="20"/>
      <name val="Calibri"/>
      <family val="2"/>
    </font>
    <font>
      <b/>
      <sz val="10"/>
      <color indexed="8"/>
      <name val="Times New Roman"/>
      <family val="1"/>
    </font>
    <font>
      <b/>
      <sz val="11"/>
      <color indexed="52"/>
      <name val="Calibri"/>
      <family val="2"/>
    </font>
    <font>
      <b/>
      <sz val="11"/>
      <color indexed="9"/>
      <name val="Calibri"/>
      <family val="2"/>
    </font>
    <font>
      <i/>
      <sz val="11"/>
      <color indexed="23"/>
      <name val="Calibri"/>
      <family val="2"/>
    </font>
    <font>
      <sz val="11"/>
      <color indexed="17"/>
      <name val="Calibri"/>
      <family val="2"/>
    </font>
    <font>
      <sz val="18"/>
      <name val="Times New Roman"/>
      <family val="1"/>
    </font>
    <font>
      <sz val="11"/>
      <color indexed="62"/>
      <name val="Calibri"/>
      <family val="2"/>
    </font>
    <font>
      <sz val="11"/>
      <color indexed="52"/>
      <name val="Calibri"/>
      <family val="2"/>
    </font>
    <font>
      <sz val="11"/>
      <color indexed="60"/>
      <name val="Calibri"/>
      <family val="2"/>
    </font>
    <font>
      <b/>
      <sz val="11"/>
      <color indexed="63"/>
      <name val="Calibri"/>
      <family val="2"/>
    </font>
    <font>
      <sz val="10"/>
      <color indexed="8"/>
      <name val="Times New Roman"/>
      <family val="1"/>
    </font>
    <font>
      <b/>
      <sz val="18"/>
      <color indexed="56"/>
      <name val="Cambria"/>
      <family val="2"/>
    </font>
    <font>
      <sz val="11"/>
      <color indexed="10"/>
      <name val="Calibri"/>
      <family val="2"/>
    </font>
    <font>
      <sz val="10"/>
      <color rgb="FF00B050"/>
      <name val="Arial"/>
      <family val="2"/>
    </font>
    <font>
      <b/>
      <sz val="11"/>
      <color indexed="9"/>
      <name val="Calibri"/>
      <family val="2"/>
      <scheme val="minor"/>
    </font>
    <font>
      <b/>
      <sz val="10"/>
      <color rgb="FF0033CC"/>
      <name val="Calibri"/>
      <family val="2"/>
      <scheme val="minor"/>
    </font>
    <font>
      <b/>
      <sz val="10"/>
      <color rgb="FFFFFF00"/>
      <name val="Calibri"/>
      <family val="2"/>
      <scheme val="minor"/>
    </font>
    <font>
      <b/>
      <sz val="11"/>
      <color rgb="FFFFFF00"/>
      <name val="Calibri"/>
      <family val="2"/>
      <scheme val="minor"/>
    </font>
    <font>
      <b/>
      <sz val="14"/>
      <color indexed="9"/>
      <name val="Calibri"/>
      <family val="2"/>
      <scheme val="minor"/>
    </font>
    <font>
      <b/>
      <sz val="14"/>
      <color indexed="41"/>
      <name val="Calibri"/>
      <family val="2"/>
      <scheme val="minor"/>
    </font>
    <font>
      <b/>
      <sz val="11"/>
      <color indexed="41"/>
      <name val="Calibri"/>
      <family val="2"/>
      <scheme val="minor"/>
    </font>
    <font>
      <b/>
      <sz val="12"/>
      <name val="Calibri"/>
      <family val="2"/>
      <scheme val="minor"/>
    </font>
    <font>
      <b/>
      <u/>
      <sz val="11"/>
      <color theme="1"/>
      <name val="Calibri"/>
      <family val="2"/>
      <scheme val="minor"/>
    </font>
    <font>
      <b/>
      <i/>
      <sz val="11"/>
      <color theme="1"/>
      <name val="Calibri"/>
      <family val="2"/>
      <scheme val="minor"/>
    </font>
    <font>
      <sz val="12"/>
      <name val="Calibri"/>
      <family val="2"/>
      <scheme val="minor"/>
    </font>
    <font>
      <sz val="10"/>
      <color rgb="FFFF0000"/>
      <name val="Calibri"/>
      <family val="2"/>
      <scheme val="minor"/>
    </font>
    <font>
      <b/>
      <sz val="16"/>
      <color theme="0"/>
      <name val="Calibri"/>
      <family val="2"/>
      <scheme val="minor"/>
    </font>
    <font>
      <b/>
      <sz val="12"/>
      <color rgb="FFFFFF00"/>
      <name val="Calibri"/>
      <family val="2"/>
      <scheme val="minor"/>
    </font>
    <font>
      <b/>
      <sz val="10.5"/>
      <name val="Calibri"/>
      <family val="2"/>
      <scheme val="minor"/>
    </font>
    <font>
      <b/>
      <sz val="16"/>
      <name val="Calibri"/>
      <family val="2"/>
      <scheme val="minor"/>
    </font>
    <font>
      <b/>
      <sz val="13"/>
      <color theme="0"/>
      <name val="Calibri"/>
      <family val="2"/>
      <scheme val="minor"/>
    </font>
    <font>
      <b/>
      <sz val="12"/>
      <color indexed="8"/>
      <name val="Calibri"/>
      <family val="2"/>
      <scheme val="minor"/>
    </font>
    <font>
      <b/>
      <sz val="10"/>
      <color rgb="FF0000FF"/>
      <name val="Arial"/>
      <family val="2"/>
    </font>
    <font>
      <b/>
      <sz val="10"/>
      <color indexed="81"/>
      <name val="Calibri"/>
      <family val="2"/>
      <scheme val="minor"/>
    </font>
    <font>
      <sz val="10"/>
      <color indexed="81"/>
      <name val="Calibri"/>
      <family val="2"/>
      <scheme val="minor"/>
    </font>
    <font>
      <b/>
      <sz val="13"/>
      <color theme="0"/>
      <name val="Arial"/>
      <family val="2"/>
    </font>
    <font>
      <b/>
      <sz val="11"/>
      <color indexed="9"/>
      <name val="Arial"/>
      <family val="2"/>
    </font>
    <font>
      <sz val="14"/>
      <name val="Calibri"/>
      <family val="2"/>
      <scheme val="minor"/>
    </font>
    <font>
      <b/>
      <sz val="11"/>
      <color rgb="FFFF0000"/>
      <name val="Calibri"/>
      <family val="2"/>
      <scheme val="minor"/>
    </font>
    <font>
      <i/>
      <sz val="11"/>
      <name val="Calibri"/>
      <family val="2"/>
      <scheme val="minor"/>
    </font>
    <font>
      <sz val="11.5"/>
      <name val="Calibri"/>
      <family val="2"/>
      <scheme val="minor"/>
    </font>
    <font>
      <i/>
      <sz val="10"/>
      <name val="Arial"/>
      <family val="2"/>
    </font>
    <font>
      <b/>
      <sz val="10"/>
      <color indexed="54"/>
      <name val="Calibri"/>
      <family val="2"/>
      <scheme val="minor"/>
    </font>
    <font>
      <sz val="9"/>
      <color indexed="81"/>
      <name val="Tahoma"/>
      <family val="2"/>
    </font>
    <font>
      <vertAlign val="superscript"/>
      <sz val="10"/>
      <name val="Calibri"/>
      <family val="2"/>
      <scheme val="minor"/>
    </font>
    <font>
      <b/>
      <u/>
      <sz val="14"/>
      <color indexed="9"/>
      <name val="Calibri"/>
      <family val="2"/>
      <scheme val="minor"/>
    </font>
    <font>
      <b/>
      <i/>
      <sz val="11"/>
      <name val="Calibri"/>
      <family val="2"/>
      <scheme val="minor"/>
    </font>
    <font>
      <b/>
      <sz val="10"/>
      <color theme="1"/>
      <name val="Arial"/>
      <family val="2"/>
    </font>
    <font>
      <sz val="10"/>
      <color rgb="FFFFFF00"/>
      <name val="Calibri"/>
      <family val="2"/>
      <scheme val="minor"/>
    </font>
    <font>
      <b/>
      <sz val="16"/>
      <name val="Arial"/>
      <family val="2"/>
    </font>
    <font>
      <b/>
      <sz val="11"/>
      <name val="Arial"/>
      <family val="2"/>
    </font>
    <font>
      <b/>
      <sz val="11"/>
      <color theme="0"/>
      <name val="Arial"/>
      <family val="2"/>
    </font>
    <font>
      <sz val="10"/>
      <color rgb="FF000000"/>
      <name val="Arial"/>
      <family val="2"/>
    </font>
    <font>
      <b/>
      <sz val="11.2"/>
      <name val="Calibri"/>
      <family val="2"/>
      <scheme val="minor"/>
    </font>
    <font>
      <sz val="18"/>
      <name val="Calibri"/>
      <family val="2"/>
      <scheme val="minor"/>
    </font>
    <font>
      <b/>
      <sz val="14"/>
      <color rgb="FFFF0000"/>
      <name val="Calibri"/>
      <family val="2"/>
      <scheme val="minor"/>
    </font>
    <font>
      <sz val="16"/>
      <color theme="0"/>
      <name val="Calibri"/>
      <family val="2"/>
      <scheme val="minor"/>
    </font>
    <font>
      <b/>
      <i/>
      <sz val="10"/>
      <color rgb="FFFF0000"/>
      <name val="Calibri"/>
      <family val="2"/>
      <scheme val="minor"/>
    </font>
    <font>
      <b/>
      <i/>
      <u/>
      <sz val="10"/>
      <color rgb="FFFF0000"/>
      <name val="Calibri"/>
      <family val="2"/>
      <scheme val="minor"/>
    </font>
    <font>
      <b/>
      <i/>
      <sz val="10"/>
      <color rgb="FFFFFF00"/>
      <name val="Calibri"/>
      <family val="2"/>
      <scheme val="minor"/>
    </font>
    <font>
      <u/>
      <sz val="10"/>
      <name val="Calibri"/>
      <family val="2"/>
      <scheme val="minor"/>
    </font>
    <font>
      <b/>
      <sz val="11"/>
      <color theme="0"/>
      <name val="Mute"/>
      <family val="3"/>
    </font>
    <font>
      <sz val="10"/>
      <color rgb="FF003865"/>
      <name val="Mute"/>
      <family val="3"/>
    </font>
    <font>
      <b/>
      <sz val="10"/>
      <color rgb="FF003865"/>
      <name val="Mute"/>
      <family val="3"/>
    </font>
    <font>
      <b/>
      <i/>
      <sz val="10"/>
      <color rgb="FF003865"/>
      <name val="Mute"/>
      <family val="3"/>
    </font>
    <font>
      <b/>
      <sz val="16"/>
      <color rgb="FFFF0000"/>
      <name val="Calibri"/>
      <family val="2"/>
      <scheme val="minor"/>
    </font>
    <font>
      <b/>
      <sz val="10"/>
      <color rgb="FFEB1BD7"/>
      <name val="Calibri"/>
      <family val="2"/>
      <scheme val="minor"/>
    </font>
    <font>
      <b/>
      <sz val="10"/>
      <color rgb="FFEB1BD7"/>
      <name val="Arial"/>
      <family val="2"/>
    </font>
    <font>
      <b/>
      <sz val="10"/>
      <color rgb="FFEB1BD7"/>
      <name val="Mute"/>
      <family val="3"/>
    </font>
  </fonts>
  <fills count="72">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59"/>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A6E2EF"/>
        <bgColor indexed="64"/>
      </patternFill>
    </fill>
    <fill>
      <patternFill patternType="solid">
        <fgColor rgb="FF00A8C8"/>
        <bgColor indexed="64"/>
      </patternFill>
    </fill>
    <fill>
      <patternFill patternType="solid">
        <fgColor indexed="26"/>
        <bgColor indexed="64"/>
      </patternFill>
    </fill>
    <fill>
      <patternFill patternType="solid">
        <fgColor indexed="9"/>
        <bgColor indexed="9"/>
      </patternFill>
    </fill>
    <fill>
      <patternFill patternType="solid">
        <fgColor indexed="26"/>
      </patternFill>
    </fill>
    <fill>
      <patternFill patternType="solid">
        <fgColor indexed="12"/>
      </patternFill>
    </fill>
    <fill>
      <patternFill patternType="solid">
        <fgColor indexed="9"/>
      </patternFill>
    </fill>
    <fill>
      <patternFill patternType="solid">
        <fgColor indexed="26"/>
        <bgColor indexed="9"/>
      </patternFill>
    </fill>
    <fill>
      <patternFill patternType="solid">
        <fgColor indexed="22"/>
        <bgColor indexed="64"/>
      </patternFill>
    </fill>
    <fill>
      <patternFill patternType="gray125">
        <fgColor indexed="23"/>
        <bgColor indexed="22"/>
      </patternFill>
    </fill>
    <fill>
      <patternFill patternType="solid">
        <fgColor indexed="22"/>
      </patternFill>
    </fill>
    <fill>
      <patternFill patternType="solid">
        <fgColor rgb="FFD6E8F1"/>
        <bgColor indexed="64"/>
      </patternFill>
    </fill>
    <fill>
      <patternFill patternType="mediumGray">
        <fgColor indexed="22"/>
      </patternFill>
    </fill>
    <fill>
      <patternFill patternType="darkVertical"/>
    </fill>
    <fill>
      <patternFill patternType="solid">
        <fgColor indexed="43"/>
      </patternFill>
    </fill>
    <fill>
      <patternFill patternType="solid">
        <fgColor indexed="47"/>
      </patternFill>
    </fill>
    <fill>
      <patternFill patternType="gray0625"/>
    </fill>
    <fill>
      <patternFill patternType="solid">
        <fgColor rgb="FFC4CAE6"/>
        <bgColor indexed="64"/>
      </patternFill>
    </fill>
    <fill>
      <patternFill patternType="solid">
        <fgColor rgb="FF9999FF"/>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indexed="65"/>
        <bgColor theme="0"/>
      </patternFill>
    </fill>
    <fill>
      <patternFill patternType="solid">
        <fgColor theme="3" tint="0.59999389629810485"/>
        <bgColor theme="0"/>
      </patternFill>
    </fill>
    <fill>
      <patternFill patternType="solid">
        <fgColor rgb="FF00FF00"/>
        <bgColor indexed="64"/>
      </patternFill>
    </fill>
    <fill>
      <patternFill patternType="solid">
        <fgColor indexed="31"/>
      </patternFill>
    </fill>
    <fill>
      <patternFill patternType="solid">
        <fgColor indexed="45"/>
      </patternFill>
    </fill>
    <fill>
      <patternFill patternType="solid">
        <fgColor indexed="11"/>
      </patternFill>
    </fill>
    <fill>
      <patternFill patternType="solid">
        <fgColor indexed="42"/>
      </patternFill>
    </fill>
    <fill>
      <patternFill patternType="solid">
        <fgColor indexed="46"/>
      </patternFill>
    </fill>
    <fill>
      <patternFill patternType="solid">
        <fgColor indexed="27"/>
      </patternFill>
    </fill>
    <fill>
      <patternFill patternType="solid">
        <fgColor indexed="57"/>
      </patternFill>
    </fill>
    <fill>
      <patternFill patternType="solid">
        <fgColor indexed="44"/>
      </patternFill>
    </fill>
    <fill>
      <patternFill patternType="solid">
        <fgColor indexed="29"/>
      </patternFill>
    </fill>
    <fill>
      <patternFill patternType="solid">
        <fgColor indexed="51"/>
      </patternFill>
    </fill>
    <fill>
      <patternFill patternType="solid">
        <fgColor indexed="6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53"/>
      </patternFill>
    </fill>
    <fill>
      <patternFill patternType="solid">
        <fgColor indexed="55"/>
      </patternFill>
    </fill>
    <fill>
      <patternFill patternType="solid">
        <fgColor theme="4" tint="0.59999389629810485"/>
        <bgColor indexed="64"/>
      </patternFill>
    </fill>
    <fill>
      <patternFill patternType="solid">
        <fgColor theme="3" tint="0.39997558519241921"/>
        <bgColor indexed="64"/>
      </patternFill>
    </fill>
    <fill>
      <patternFill patternType="solid">
        <fgColor rgb="FFC4CAE6"/>
        <bgColor theme="0"/>
      </patternFill>
    </fill>
    <fill>
      <patternFill patternType="solid">
        <fgColor theme="0" tint="-0.14999847407452621"/>
        <bgColor theme="0"/>
      </patternFill>
    </fill>
    <fill>
      <patternFill patternType="solid">
        <fgColor theme="0"/>
        <bgColor theme="0"/>
      </patternFill>
    </fill>
    <fill>
      <patternFill patternType="solid">
        <fgColor rgb="FF00B050"/>
        <bgColor theme="0"/>
      </patternFill>
    </fill>
    <fill>
      <patternFill patternType="solid">
        <fgColor rgb="FF0070C0"/>
        <bgColor theme="0"/>
      </patternFill>
    </fill>
    <fill>
      <patternFill patternType="solid">
        <fgColor rgb="FFC00000"/>
        <bgColor theme="0"/>
      </patternFill>
    </fill>
    <fill>
      <patternFill patternType="solid">
        <fgColor rgb="FF00A8C8"/>
        <bgColor theme="0"/>
      </patternFill>
    </fill>
    <fill>
      <patternFill patternType="solid">
        <fgColor rgb="FFFFFF00"/>
        <bgColor theme="0"/>
      </patternFill>
    </fill>
    <fill>
      <patternFill patternType="solid">
        <fgColor theme="4" tint="0.79998168889431442"/>
        <bgColor theme="0"/>
      </patternFill>
    </fill>
    <fill>
      <patternFill patternType="solid">
        <fgColor theme="3" tint="0.39997558519241921"/>
        <bgColor theme="0"/>
      </patternFill>
    </fill>
    <fill>
      <patternFill patternType="solid">
        <fgColor rgb="FFFFC7CD"/>
        <bgColor indexed="64"/>
      </patternFill>
    </fill>
    <fill>
      <patternFill patternType="solid">
        <fgColor rgb="FFDCE6F1"/>
        <bgColor theme="0"/>
      </patternFill>
    </fill>
    <fill>
      <patternFill patternType="solid">
        <fgColor rgb="FFDCE6F1"/>
        <bgColor indexed="64"/>
      </patternFill>
    </fill>
    <fill>
      <patternFill patternType="darkGray">
        <bgColor theme="0"/>
      </patternFill>
    </fill>
    <fill>
      <patternFill patternType="solid">
        <fgColor rgb="FF009DE0"/>
        <bgColor indexed="64"/>
      </patternFill>
    </fill>
    <fill>
      <patternFill patternType="solid">
        <fgColor rgb="FFD5D9E0"/>
        <bgColor indexed="64"/>
      </patternFill>
    </fill>
    <fill>
      <patternFill patternType="darkGray">
        <fgColor theme="0"/>
        <bgColor theme="1"/>
      </patternFill>
    </fill>
    <fill>
      <patternFill patternType="darkTrellis">
        <fgColor theme="0"/>
        <bgColor theme="1"/>
      </patternFill>
    </fill>
    <fill>
      <patternFill patternType="solid">
        <fgColor theme="8" tint="0.59996337778862885"/>
        <bgColor indexed="64"/>
      </patternFill>
    </fill>
  </fills>
  <borders count="2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double">
        <color indexed="64"/>
      </bottom>
      <diagonal/>
    </border>
    <border>
      <left style="thin">
        <color rgb="FF009AC8"/>
      </left>
      <right style="thin">
        <color rgb="FF009AC8"/>
      </right>
      <top style="thin">
        <color rgb="FF009AC8"/>
      </top>
      <bottom style="thin">
        <color rgb="FF009AC8"/>
      </bottom>
      <diagonal/>
    </border>
    <border>
      <left/>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style="thin">
        <color auto="1"/>
      </left>
      <right style="thin">
        <color auto="1"/>
      </right>
      <top style="thin">
        <color auto="1"/>
      </top>
      <bottom style="thin">
        <color auto="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theme="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thin">
        <color indexed="64"/>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theme="1"/>
      </top>
      <bottom/>
      <diagonal/>
    </border>
    <border>
      <left/>
      <right/>
      <top/>
      <bottom style="thin">
        <color theme="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auto="1"/>
      </left>
      <right/>
      <top style="thin">
        <color auto="1"/>
      </top>
      <bottom/>
      <diagonal/>
    </border>
    <border>
      <left/>
      <right/>
      <top style="thin">
        <color auto="1"/>
      </top>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medium">
        <color theme="1"/>
      </top>
      <bottom/>
      <diagonal/>
    </border>
    <border>
      <left style="thin">
        <color auto="1"/>
      </left>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theme="1"/>
      </left>
      <right style="medium">
        <color auto="1"/>
      </right>
      <top style="medium">
        <color auto="1"/>
      </top>
      <bottom/>
      <diagonal/>
    </border>
    <border>
      <left style="thin">
        <color theme="1"/>
      </left>
      <right style="medium">
        <color auto="1"/>
      </right>
      <top/>
      <bottom style="thin">
        <color theme="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style="medium">
        <color auto="1"/>
      </right>
      <top/>
      <bottom/>
      <diagonal/>
    </border>
    <border>
      <left style="medium">
        <color auto="1"/>
      </left>
      <right style="thin">
        <color auto="1"/>
      </right>
      <top style="thin">
        <color auto="1"/>
      </top>
      <bottom/>
      <diagonal/>
    </border>
    <border>
      <left style="medium">
        <color auto="1"/>
      </left>
      <right style="thin">
        <color theme="1"/>
      </right>
      <top style="medium">
        <color theme="1"/>
      </top>
      <bottom style="medium">
        <color auto="1"/>
      </bottom>
      <diagonal/>
    </border>
    <border>
      <left style="thin">
        <color auto="1"/>
      </left>
      <right style="thin">
        <color auto="1"/>
      </right>
      <top style="medium">
        <color theme="1"/>
      </top>
      <bottom style="medium">
        <color auto="1"/>
      </bottom>
      <diagonal/>
    </border>
    <border>
      <left/>
      <right/>
      <top style="medium">
        <color theme="1"/>
      </top>
      <bottom style="medium">
        <color auto="1"/>
      </bottom>
      <diagonal/>
    </border>
    <border>
      <left style="thin">
        <color theme="1"/>
      </left>
      <right style="thin">
        <color theme="1"/>
      </right>
      <top style="medium">
        <color theme="1"/>
      </top>
      <bottom style="medium">
        <color auto="1"/>
      </bottom>
      <diagonal/>
    </border>
    <border>
      <left/>
      <right style="medium">
        <color auto="1"/>
      </right>
      <top style="medium">
        <color auto="1"/>
      </top>
      <bottom/>
      <diagonal/>
    </border>
    <border>
      <left style="medium">
        <color auto="1"/>
      </left>
      <right style="thin">
        <color theme="1"/>
      </right>
      <top style="medium">
        <color theme="1"/>
      </top>
      <bottom/>
      <diagonal/>
    </border>
    <border>
      <left/>
      <right/>
      <top style="medium">
        <color auto="1"/>
      </top>
      <bottom style="thin">
        <color indexed="64"/>
      </bottom>
      <diagonal/>
    </border>
    <border>
      <left/>
      <right style="thin">
        <color auto="1"/>
      </right>
      <top style="medium">
        <color auto="1"/>
      </top>
      <bottom style="thin">
        <color indexed="64"/>
      </bottom>
      <diagonal/>
    </border>
    <border>
      <left style="thin">
        <color auto="1"/>
      </left>
      <right style="medium">
        <color auto="1"/>
      </right>
      <top/>
      <bottom/>
      <diagonal/>
    </border>
    <border>
      <left/>
      <right style="medium">
        <color indexed="64"/>
      </right>
      <top/>
      <bottom style="medium">
        <color indexed="64"/>
      </bottom>
      <diagonal/>
    </border>
    <border>
      <left style="medium">
        <color indexed="64"/>
      </left>
      <right/>
      <top/>
      <bottom style="thin">
        <color indexed="64"/>
      </bottom>
      <diagonal/>
    </border>
    <border>
      <left style="thin">
        <color auto="1"/>
      </left>
      <right/>
      <top style="medium">
        <color theme="1"/>
      </top>
      <bottom/>
      <diagonal/>
    </border>
    <border>
      <left/>
      <right style="thin">
        <color auto="1"/>
      </right>
      <top style="medium">
        <color theme="1"/>
      </top>
      <bottom/>
      <diagonal/>
    </border>
    <border>
      <left style="thin">
        <color auto="1"/>
      </left>
      <right/>
      <top/>
      <bottom style="thin">
        <color theme="1"/>
      </bottom>
      <diagonal/>
    </border>
    <border>
      <left style="thin">
        <color theme="1"/>
      </left>
      <right style="medium">
        <color auto="1"/>
      </right>
      <top/>
      <bottom/>
      <diagonal/>
    </border>
    <border>
      <left style="thin">
        <color theme="1"/>
      </left>
      <right/>
      <top style="medium">
        <color theme="1"/>
      </top>
      <bottom/>
      <diagonal/>
    </border>
    <border>
      <left/>
      <right style="thin">
        <color auto="1"/>
      </right>
      <top/>
      <bottom style="thin">
        <color theme="1"/>
      </bottom>
      <diagonal/>
    </border>
    <border>
      <left style="medium">
        <color indexed="64"/>
      </left>
      <right style="thin">
        <color theme="1"/>
      </right>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diagonal/>
    </border>
    <border>
      <left style="medium">
        <color indexed="64"/>
      </left>
      <right style="thin">
        <color theme="1"/>
      </right>
      <top style="thin">
        <color theme="1"/>
      </top>
      <bottom/>
      <diagonal/>
    </border>
    <border>
      <left/>
      <right style="thin">
        <color theme="1"/>
      </right>
      <top style="medium">
        <color theme="1"/>
      </top>
      <bottom style="medium">
        <color indexed="64"/>
      </bottom>
      <diagonal/>
    </border>
    <border>
      <left style="medium">
        <color indexed="64"/>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medium">
        <color indexed="64"/>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right style="medium">
        <color indexed="64"/>
      </right>
      <top style="thin">
        <color theme="1"/>
      </top>
      <bottom/>
      <diagonal/>
    </border>
    <border>
      <left style="medium">
        <color theme="1"/>
      </left>
      <right style="thin">
        <color theme="0"/>
      </right>
      <top style="medium">
        <color theme="1"/>
      </top>
      <bottom style="thin">
        <color theme="0"/>
      </bottom>
      <diagonal/>
    </border>
    <border>
      <left style="medium">
        <color theme="1"/>
      </left>
      <right style="thin">
        <color theme="0"/>
      </right>
      <top style="thin">
        <color theme="0"/>
      </top>
      <bottom style="thin">
        <color theme="0"/>
      </bottom>
      <diagonal/>
    </border>
    <border>
      <left style="thin">
        <color theme="0"/>
      </left>
      <right style="medium">
        <color theme="1"/>
      </right>
      <top style="thin">
        <color theme="0"/>
      </top>
      <bottom style="thin">
        <color theme="0"/>
      </bottom>
      <diagonal/>
    </border>
    <border>
      <left style="medium">
        <color theme="1"/>
      </left>
      <right style="thin">
        <color auto="1"/>
      </right>
      <top/>
      <bottom style="thin">
        <color auto="1"/>
      </bottom>
      <diagonal/>
    </border>
    <border>
      <left style="medium">
        <color theme="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theme="1"/>
      </left>
      <right style="thin">
        <color auto="1"/>
      </right>
      <top style="thin">
        <color auto="1"/>
      </top>
      <bottom/>
      <diagonal/>
    </border>
    <border>
      <left style="thin">
        <color auto="1"/>
      </left>
      <right style="thin">
        <color auto="1"/>
      </right>
      <top style="thin">
        <color auto="1"/>
      </top>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theme="1"/>
      </left>
      <right style="medium">
        <color indexed="64"/>
      </right>
      <top/>
      <bottom style="medium">
        <color indexed="64"/>
      </bottom>
      <diagonal/>
    </border>
    <border>
      <left style="thin">
        <color theme="1"/>
      </left>
      <right style="thin">
        <color theme="1"/>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bottom style="thin">
        <color theme="0"/>
      </bottom>
      <diagonal/>
    </border>
    <border>
      <left style="medium">
        <color indexed="64"/>
      </left>
      <right/>
      <top/>
      <bottom style="thin">
        <color theme="1"/>
      </bottom>
      <diagonal/>
    </border>
    <border>
      <left/>
      <right style="medium">
        <color indexed="64"/>
      </right>
      <top style="medium">
        <color indexed="64"/>
      </top>
      <bottom style="thin">
        <color auto="1"/>
      </bottom>
      <diagonal/>
    </border>
    <border>
      <left style="thin">
        <color theme="1"/>
      </left>
      <right style="medium">
        <color auto="1"/>
      </right>
      <top/>
      <bottom style="medium">
        <color auto="1"/>
      </bottom>
      <diagonal/>
    </border>
    <border>
      <left style="thin">
        <color theme="1"/>
      </left>
      <right style="thin">
        <color theme="1"/>
      </right>
      <top style="thin">
        <color indexed="64"/>
      </top>
      <bottom/>
      <diagonal/>
    </border>
    <border>
      <left style="medium">
        <color auto="1"/>
      </left>
      <right style="thin">
        <color theme="0"/>
      </right>
      <top style="medium">
        <color auto="1"/>
      </top>
      <bottom/>
      <diagonal/>
    </border>
    <border>
      <left style="medium">
        <color auto="1"/>
      </left>
      <right style="thin">
        <color theme="0"/>
      </right>
      <top/>
      <bottom style="thin">
        <color theme="0"/>
      </bottom>
      <diagonal/>
    </border>
    <border>
      <left style="thin">
        <color auto="1"/>
      </left>
      <right style="thin">
        <color auto="1"/>
      </right>
      <top/>
      <bottom style="medium">
        <color auto="1"/>
      </bottom>
      <diagonal/>
    </border>
    <border>
      <left style="thin">
        <color indexed="64"/>
      </left>
      <right style="medium">
        <color auto="1"/>
      </right>
      <top/>
      <bottom style="thin">
        <color auto="1"/>
      </bottom>
      <diagonal/>
    </border>
    <border>
      <left style="medium">
        <color indexed="64"/>
      </left>
      <right style="medium">
        <color indexed="64"/>
      </right>
      <top style="thin">
        <color indexed="64"/>
      </top>
      <bottom/>
      <diagonal/>
    </border>
    <border>
      <left style="thin">
        <color indexed="64"/>
      </left>
      <right style="thin">
        <color theme="1"/>
      </right>
      <top style="thin">
        <color theme="1"/>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auto="1"/>
      </left>
      <right style="thin">
        <color auto="1"/>
      </right>
      <top style="medium">
        <color auto="1"/>
      </top>
      <bottom style="medium">
        <color indexed="64"/>
      </bottom>
      <diagonal/>
    </border>
    <border>
      <left style="thin">
        <color auto="1"/>
      </left>
      <right style="medium">
        <color auto="1"/>
      </right>
      <top style="medium">
        <color auto="1"/>
      </top>
      <bottom style="medium">
        <color indexed="64"/>
      </bottom>
      <diagonal/>
    </border>
    <border>
      <left style="medium">
        <color indexed="64"/>
      </left>
      <right/>
      <top style="thin">
        <color indexed="64"/>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auto="1"/>
      </bottom>
      <diagonal/>
    </border>
    <border>
      <left/>
      <right style="medium">
        <color auto="1"/>
      </right>
      <top style="thin">
        <color indexed="64"/>
      </top>
      <bottom style="thin">
        <color auto="1"/>
      </bottom>
      <diagonal/>
    </border>
    <border>
      <left style="thin">
        <color theme="1"/>
      </left>
      <right style="medium">
        <color auto="1"/>
      </right>
      <top style="thin">
        <color auto="1"/>
      </top>
      <bottom/>
      <diagonal/>
    </border>
    <border>
      <left style="thin">
        <color auto="1"/>
      </left>
      <right style="thin">
        <color auto="1"/>
      </right>
      <top style="medium">
        <color auto="1"/>
      </top>
      <bottom style="medium">
        <color auto="1"/>
      </bottom>
      <diagonal/>
    </border>
    <border>
      <left style="medium">
        <color indexed="64"/>
      </left>
      <right style="thin">
        <color theme="1"/>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medium">
        <color indexed="64"/>
      </left>
      <right style="medium">
        <color indexed="64"/>
      </right>
      <top style="thin">
        <color auto="1"/>
      </top>
      <bottom style="thin">
        <color indexed="64"/>
      </bottom>
      <diagonal/>
    </border>
    <border>
      <left style="medium">
        <color indexed="64"/>
      </left>
      <right style="medium">
        <color indexed="64"/>
      </right>
      <top/>
      <bottom style="thin">
        <color indexed="64"/>
      </bottom>
      <diagonal/>
    </border>
    <border>
      <left style="medium">
        <color auto="1"/>
      </left>
      <right/>
      <top style="thin">
        <color auto="1"/>
      </top>
      <bottom/>
      <diagonal/>
    </border>
    <border>
      <left/>
      <right style="medium">
        <color auto="1"/>
      </right>
      <top style="thin">
        <color auto="1"/>
      </top>
      <bottom style="medium">
        <color auto="1"/>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auto="1"/>
      </left>
      <right style="thin">
        <color theme="1"/>
      </right>
      <top/>
      <bottom/>
      <diagonal/>
    </border>
    <border>
      <left style="thin">
        <color theme="1"/>
      </left>
      <right style="thin">
        <color theme="1"/>
      </right>
      <top style="thin">
        <color theme="1"/>
      </top>
      <bottom style="medium">
        <color theme="1"/>
      </bottom>
      <diagonal/>
    </border>
    <border>
      <left style="medium">
        <color auto="1"/>
      </left>
      <right style="thin">
        <color auto="1"/>
      </right>
      <top/>
      <bottom/>
      <diagonal/>
    </border>
    <border>
      <left style="medium">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indexed="64"/>
      </right>
      <top style="hair">
        <color auto="1"/>
      </top>
      <bottom/>
      <diagonal/>
    </border>
    <border>
      <left style="medium">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top style="medium">
        <color indexed="64"/>
      </top>
      <bottom style="medium">
        <color theme="1"/>
      </bottom>
      <diagonal/>
    </border>
    <border>
      <left/>
      <right/>
      <top style="medium">
        <color indexed="64"/>
      </top>
      <bottom style="medium">
        <color theme="1"/>
      </bottom>
      <diagonal/>
    </border>
    <border>
      <left/>
      <right style="thin">
        <color auto="1"/>
      </right>
      <top style="medium">
        <color indexed="64"/>
      </top>
      <bottom style="medium">
        <color theme="1"/>
      </bottom>
      <diagonal/>
    </border>
    <border>
      <left style="thin">
        <color auto="1"/>
      </left>
      <right style="thin">
        <color auto="1"/>
      </right>
      <top style="thin">
        <color auto="1"/>
      </top>
      <bottom style="medium">
        <color auto="1"/>
      </bottom>
      <diagonal/>
    </border>
    <border>
      <left style="medium">
        <color indexed="64"/>
      </left>
      <right style="thin">
        <color theme="1"/>
      </right>
      <top style="medium">
        <color indexed="64"/>
      </top>
      <bottom/>
      <diagonal/>
    </border>
    <border>
      <left style="thin">
        <color theme="1"/>
      </left>
      <right style="thin">
        <color theme="1"/>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thin">
        <color auto="1"/>
      </right>
      <top style="thin">
        <color auto="1"/>
      </top>
      <bottom style="medium">
        <color auto="1"/>
      </bottom>
      <diagonal/>
    </border>
    <border>
      <left style="thin">
        <color auto="1"/>
      </left>
      <right style="thin">
        <color indexed="64"/>
      </right>
      <top style="thin">
        <color theme="1"/>
      </top>
      <bottom style="medium">
        <color auto="1"/>
      </bottom>
      <diagonal/>
    </border>
    <border>
      <left style="medium">
        <color indexed="64"/>
      </left>
      <right style="medium">
        <color indexed="64"/>
      </right>
      <top style="thin">
        <color indexed="64"/>
      </top>
      <bottom style="medium">
        <color indexed="64"/>
      </bottom>
      <diagonal/>
    </border>
    <border>
      <left style="thin">
        <color auto="1"/>
      </left>
      <right style="thin">
        <color theme="1"/>
      </right>
      <top style="thin">
        <color indexed="64"/>
      </top>
      <bottom/>
      <diagonal/>
    </border>
    <border>
      <left style="thin">
        <color auto="1"/>
      </left>
      <right style="thin">
        <color theme="1"/>
      </right>
      <top/>
      <bottom style="thin">
        <color auto="1"/>
      </bottom>
      <diagonal/>
    </border>
    <border>
      <left style="thin">
        <color theme="1"/>
      </left>
      <right style="thin">
        <color theme="1"/>
      </right>
      <top/>
      <bottom style="thin">
        <color auto="1"/>
      </bottom>
      <diagonal/>
    </border>
    <border>
      <left style="thin">
        <color theme="1"/>
      </left>
      <right/>
      <top style="thin">
        <color indexed="64"/>
      </top>
      <bottom/>
      <diagonal/>
    </border>
    <border>
      <left style="thin">
        <color theme="1"/>
      </left>
      <right/>
      <top/>
      <bottom style="thin">
        <color auto="1"/>
      </bottom>
      <diagonal/>
    </border>
    <border>
      <left style="thin">
        <color auto="1"/>
      </left>
      <right/>
      <top style="medium">
        <color auto="1"/>
      </top>
      <bottom style="medium">
        <color theme="1"/>
      </bottom>
      <diagonal/>
    </border>
    <border>
      <left/>
      <right style="medium">
        <color auto="1"/>
      </right>
      <top style="medium">
        <color auto="1"/>
      </top>
      <bottom style="medium">
        <color theme="1"/>
      </bottom>
      <diagonal/>
    </border>
  </borders>
  <cellStyleXfs count="2206">
    <xf numFmtId="0" fontId="0" fillId="0" borderId="0"/>
    <xf numFmtId="44" fontId="11" fillId="0" borderId="0" applyFont="0" applyFill="0" applyBorder="0" applyAlignment="0" applyProtection="0"/>
    <xf numFmtId="0" fontId="13" fillId="0" borderId="0"/>
    <xf numFmtId="0" fontId="14" fillId="0" borderId="0"/>
    <xf numFmtId="9" fontId="11" fillId="0" borderId="0" applyFont="0" applyFill="0" applyBorder="0" applyAlignment="0" applyProtection="0"/>
    <xf numFmtId="9" fontId="13" fillId="0" borderId="0" applyFont="0" applyFill="0" applyBorder="0" applyAlignment="0" applyProtection="0"/>
    <xf numFmtId="168" fontId="13" fillId="0" borderId="0"/>
    <xf numFmtId="0" fontId="11" fillId="0" borderId="0"/>
    <xf numFmtId="5" fontId="21" fillId="11" borderId="5" applyFont="0" applyFill="0" applyBorder="0" applyAlignment="0" applyProtection="0">
      <alignment vertical="center"/>
    </xf>
    <xf numFmtId="0" fontId="22" fillId="0" borderId="0">
      <alignment vertical="top"/>
    </xf>
    <xf numFmtId="7" fontId="21" fillId="11" borderId="5" applyFont="0" applyFill="0" applyBorder="0" applyAlignment="0" applyProtection="0">
      <alignment vertical="center"/>
    </xf>
    <xf numFmtId="0" fontId="14" fillId="0" borderId="0">
      <alignment horizontal="center" wrapText="1"/>
      <protection locked="0"/>
    </xf>
    <xf numFmtId="3" fontId="11" fillId="12" borderId="0" applyNumberFormat="0"/>
    <xf numFmtId="0" fontId="29" fillId="0" borderId="0" applyNumberFormat="0" applyFill="0" applyBorder="0" applyAlignment="0" applyProtection="0">
      <alignment horizontal="right"/>
    </xf>
    <xf numFmtId="0" fontId="30" fillId="0" borderId="0" applyNumberFormat="0" applyFill="0" applyBorder="0" applyAlignment="0" applyProtection="0">
      <alignment horizontal="right"/>
    </xf>
    <xf numFmtId="0" fontId="11" fillId="0" borderId="0" applyFill="0" applyBorder="0" applyAlignment="0"/>
    <xf numFmtId="169" fontId="11" fillId="0" borderId="0" applyFill="0" applyBorder="0" applyAlignment="0"/>
    <xf numFmtId="170" fontId="25" fillId="0" borderId="0" applyFill="0" applyBorder="0" applyAlignment="0"/>
    <xf numFmtId="169" fontId="11" fillId="0" borderId="0" applyFill="0" applyBorder="0" applyAlignment="0"/>
    <xf numFmtId="166" fontId="11" fillId="0" borderId="0" applyFill="0" applyBorder="0" applyAlignment="0"/>
    <xf numFmtId="169" fontId="11" fillId="0" borderId="0" applyFill="0" applyBorder="0" applyAlignment="0"/>
    <xf numFmtId="165" fontId="11" fillId="0" borderId="0" applyFill="0" applyBorder="0" applyAlignment="0"/>
    <xf numFmtId="169" fontId="25" fillId="0" borderId="0" applyFill="0" applyBorder="0" applyAlignment="0"/>
    <xf numFmtId="171" fontId="25" fillId="0" borderId="0" applyFill="0" applyBorder="0" applyAlignment="0"/>
    <xf numFmtId="169" fontId="11" fillId="0" borderId="0" applyFill="0" applyBorder="0" applyAlignment="0"/>
    <xf numFmtId="44" fontId="31" fillId="0" borderId="0" applyFill="0" applyBorder="0" applyAlignment="0"/>
    <xf numFmtId="169" fontId="11" fillId="0" borderId="0" applyFill="0" applyBorder="0" applyAlignment="0"/>
    <xf numFmtId="172" fontId="25" fillId="0" borderId="0" applyFill="0" applyBorder="0" applyAlignment="0"/>
    <xf numFmtId="169" fontId="11" fillId="0" borderId="0" applyFill="0" applyBorder="0" applyAlignment="0"/>
    <xf numFmtId="170" fontId="25" fillId="0" borderId="0" applyFill="0" applyBorder="0" applyAlignment="0"/>
    <xf numFmtId="169" fontId="11" fillId="0" borderId="0" applyFill="0" applyBorder="0" applyAlignment="0"/>
    <xf numFmtId="0" fontId="32" fillId="13" borderId="0">
      <alignment horizontal="center" wrapText="1"/>
    </xf>
    <xf numFmtId="0" fontId="17" fillId="14" borderId="0">
      <alignment horizontal="left"/>
    </xf>
    <xf numFmtId="0" fontId="33" fillId="14" borderId="0">
      <alignment horizontal="right"/>
    </xf>
    <xf numFmtId="0" fontId="34" fillId="15" borderId="0">
      <alignment horizontal="center"/>
    </xf>
    <xf numFmtId="0" fontId="33" fillId="14" borderId="0">
      <alignment horizontal="right"/>
    </xf>
    <xf numFmtId="0" fontId="35" fillId="15" borderId="0">
      <alignment horizontal="left"/>
    </xf>
    <xf numFmtId="44" fontId="31" fillId="0" borderId="0" applyFont="0" applyFill="0" applyBorder="0" applyAlignment="0" applyProtection="0"/>
    <xf numFmtId="169" fontId="11" fillId="0" borderId="0" applyFont="0" applyFill="0" applyBorder="0" applyAlignment="0" applyProtection="0"/>
    <xf numFmtId="39" fontId="11" fillId="0" borderId="0" applyFont="0" applyFill="0" applyBorder="0" applyAlignment="0" applyProtection="0"/>
    <xf numFmtId="38" fontId="11" fillId="12" borderId="0" applyFont="0" applyFill="0" applyBorder="0" applyAlignment="0" applyProtection="0"/>
    <xf numFmtId="43" fontId="11" fillId="0" borderId="0" applyFont="0" applyFill="0" applyBorder="0" applyAlignment="0" applyProtection="0"/>
    <xf numFmtId="40" fontId="11" fillId="12" borderId="0" applyFont="0" applyFill="0" applyBorder="0" applyAlignment="0" applyProtection="0"/>
    <xf numFmtId="43" fontId="11" fillId="0" borderId="0" applyFont="0" applyFill="0" applyBorder="0" applyAlignment="0" applyProtection="0"/>
    <xf numFmtId="0" fontId="25" fillId="0" borderId="0"/>
    <xf numFmtId="3" fontId="20" fillId="0" borderId="0" applyFont="0" applyFill="0" applyBorder="0" applyAlignment="0" applyProtection="0"/>
    <xf numFmtId="173" fontId="36" fillId="0" borderId="0">
      <protection locked="0"/>
    </xf>
    <xf numFmtId="0" fontId="37" fillId="0" borderId="0" applyNumberFormat="0" applyAlignment="0">
      <alignment horizontal="left"/>
    </xf>
    <xf numFmtId="170" fontId="25" fillId="0" borderId="0" applyFont="0" applyFill="0" applyBorder="0" applyAlignment="0" applyProtection="0"/>
    <xf numFmtId="169" fontId="11" fillId="0" borderId="0" applyFont="0" applyFill="0" applyBorder="0" applyAlignment="0" applyProtection="0"/>
    <xf numFmtId="6" fontId="11" fillId="12"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8" fontId="11" fillId="12"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5" fontId="20" fillId="0" borderId="0" applyFont="0" applyFill="0" applyBorder="0" applyAlignment="0" applyProtection="0"/>
    <xf numFmtId="173" fontId="36" fillId="0" borderId="0">
      <protection locked="0"/>
    </xf>
    <xf numFmtId="174" fontId="25" fillId="0" borderId="0"/>
    <xf numFmtId="3" fontId="11" fillId="16" borderId="0" applyNumberFormat="0" applyFont="0" applyBorder="0" applyAlignment="0">
      <protection locked="0"/>
    </xf>
    <xf numFmtId="0" fontId="20" fillId="0" borderId="0" applyFont="0" applyFill="0" applyBorder="0" applyAlignment="0" applyProtection="0"/>
    <xf numFmtId="173" fontId="36" fillId="0" borderId="0">
      <protection locked="0"/>
    </xf>
    <xf numFmtId="14" fontId="22" fillId="0" borderId="0" applyFill="0" applyBorder="0" applyAlignment="0"/>
    <xf numFmtId="173" fontId="36" fillId="0" borderId="0">
      <protection locked="0"/>
    </xf>
    <xf numFmtId="175" fontId="32" fillId="17" borderId="0" applyFont="0" applyFill="0" applyBorder="0" applyAlignment="0" applyProtection="0">
      <alignment vertical="center"/>
    </xf>
    <xf numFmtId="176" fontId="32" fillId="17" borderId="0" applyFont="0" applyFill="0" applyBorder="0" applyAlignment="0" applyProtection="0">
      <alignment vertical="center"/>
    </xf>
    <xf numFmtId="39" fontId="32" fillId="2" borderId="0" applyFont="0" applyFill="0" applyBorder="0" applyAlignment="0" applyProtection="0">
      <alignment vertical="center"/>
    </xf>
    <xf numFmtId="38" fontId="39" fillId="0" borderId="18">
      <alignment vertical="center"/>
    </xf>
    <xf numFmtId="177" fontId="25" fillId="0" borderId="0"/>
    <xf numFmtId="0" fontId="11" fillId="0" borderId="0" applyFill="0" applyBorder="0" applyAlignment="0"/>
    <xf numFmtId="169" fontId="11" fillId="0" borderId="0" applyFill="0" applyBorder="0" applyAlignment="0"/>
    <xf numFmtId="170" fontId="25" fillId="0" borderId="0" applyFill="0" applyBorder="0" applyAlignment="0"/>
    <xf numFmtId="169" fontId="11" fillId="0" borderId="0" applyFill="0" applyBorder="0" applyAlignment="0"/>
    <xf numFmtId="44" fontId="31" fillId="0" borderId="0" applyFill="0" applyBorder="0" applyAlignment="0"/>
    <xf numFmtId="169" fontId="11" fillId="0" borderId="0" applyFill="0" applyBorder="0" applyAlignment="0"/>
    <xf numFmtId="172" fontId="25" fillId="0" borderId="0" applyFill="0" applyBorder="0" applyAlignment="0"/>
    <xf numFmtId="169" fontId="11" fillId="0" borderId="0" applyFill="0" applyBorder="0" applyAlignment="0"/>
    <xf numFmtId="170" fontId="25" fillId="0" borderId="0" applyFill="0" applyBorder="0" applyAlignment="0"/>
    <xf numFmtId="169" fontId="11" fillId="0" borderId="0" applyFill="0" applyBorder="0" applyAlignment="0"/>
    <xf numFmtId="0" fontId="40" fillId="0" borderId="0" applyNumberFormat="0" applyAlignment="0">
      <alignment horizontal="left"/>
    </xf>
    <xf numFmtId="37" fontId="41" fillId="0" borderId="0"/>
    <xf numFmtId="0" fontId="42" fillId="0" borderId="0">
      <protection locked="0"/>
    </xf>
    <xf numFmtId="0" fontId="42" fillId="0" borderId="0">
      <protection locked="0"/>
    </xf>
    <xf numFmtId="0" fontId="43" fillId="0" borderId="0">
      <protection locked="0"/>
    </xf>
    <xf numFmtId="0" fontId="42" fillId="0" borderId="0">
      <protection locked="0"/>
    </xf>
    <xf numFmtId="0" fontId="42" fillId="0" borderId="0">
      <protection locked="0"/>
    </xf>
    <xf numFmtId="0" fontId="42" fillId="0" borderId="0">
      <protection locked="0"/>
    </xf>
    <xf numFmtId="0" fontId="43" fillId="0" borderId="0">
      <protection locked="0"/>
    </xf>
    <xf numFmtId="2" fontId="20" fillId="0" borderId="0" applyFont="0" applyFill="0" applyBorder="0" applyAlignment="0" applyProtection="0"/>
    <xf numFmtId="167" fontId="44" fillId="0" borderId="0" applyFont="0" applyFill="0" applyBorder="0" applyAlignment="0" applyProtection="0"/>
    <xf numFmtId="167" fontId="45" fillId="0" borderId="0" applyFont="0" applyFill="0" applyBorder="0" applyAlignment="0" applyProtection="0"/>
    <xf numFmtId="173" fontId="36" fillId="0" borderId="0">
      <protection locked="0"/>
    </xf>
    <xf numFmtId="173" fontId="36" fillId="0" borderId="0">
      <protection locked="0"/>
    </xf>
    <xf numFmtId="173" fontId="36" fillId="0" borderId="0">
      <protection locked="0"/>
    </xf>
    <xf numFmtId="173" fontId="36" fillId="0" borderId="0">
      <protection locked="0"/>
    </xf>
    <xf numFmtId="173" fontId="36" fillId="0" borderId="0">
      <protection locked="0"/>
    </xf>
    <xf numFmtId="173" fontId="36" fillId="0" borderId="0">
      <protection locked="0"/>
    </xf>
    <xf numFmtId="173" fontId="36" fillId="0" borderId="0">
      <protection locked="0"/>
    </xf>
    <xf numFmtId="173" fontId="36" fillId="0" borderId="0">
      <protection locked="0"/>
    </xf>
    <xf numFmtId="2" fontId="20" fillId="0" borderId="0" applyFont="0" applyFill="0" applyBorder="0" applyAlignment="0" applyProtection="0"/>
    <xf numFmtId="0" fontId="28" fillId="0" borderId="0" applyNumberFormat="0" applyFill="0" applyBorder="0" applyAlignment="0" applyProtection="0">
      <alignment vertical="top"/>
      <protection locked="0"/>
    </xf>
    <xf numFmtId="0" fontId="46" fillId="0" borderId="0" applyNumberFormat="0" applyFill="0" applyBorder="0"/>
    <xf numFmtId="38" fontId="16" fillId="17" borderId="0" applyNumberFormat="0" applyBorder="0" applyAlignment="0" applyProtection="0"/>
    <xf numFmtId="178" fontId="44" fillId="0" borderId="0" applyFill="0" applyBorder="0" applyAlignment="0" applyProtection="0"/>
    <xf numFmtId="178" fontId="45" fillId="0" borderId="0" applyFill="0" applyBorder="0" applyAlignment="0" applyProtection="0"/>
    <xf numFmtId="0" fontId="24" fillId="0" borderId="16" applyNumberFormat="0" applyAlignment="0" applyProtection="0">
      <alignment horizontal="left" vertical="center"/>
    </xf>
    <xf numFmtId="0" fontId="24" fillId="0" borderId="3">
      <alignment horizontal="left" vertical="center"/>
    </xf>
    <xf numFmtId="0" fontId="47" fillId="0" borderId="10">
      <alignment horizontal="center"/>
    </xf>
    <xf numFmtId="0" fontId="47" fillId="0" borderId="0">
      <alignment horizontal="center"/>
    </xf>
    <xf numFmtId="0" fontId="28" fillId="0" borderId="0" applyNumberFormat="0" applyFill="0" applyBorder="0" applyAlignment="0" applyProtection="0">
      <alignment vertical="top"/>
      <protection locked="0"/>
    </xf>
    <xf numFmtId="0" fontId="48" fillId="0" borderId="0" applyNumberFormat="0" applyFill="0" applyBorder="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10" fontId="16" fillId="11" borderId="1" applyNumberFormat="0" applyBorder="0" applyAlignment="0" applyProtection="0"/>
    <xf numFmtId="0" fontId="49" fillId="18" borderId="0" applyNumberFormat="0" applyBorder="0" applyAlignment="0" applyProtection="0"/>
    <xf numFmtId="0" fontId="50" fillId="0" borderId="0" applyNumberFormat="0" applyFill="0" applyBorder="0" applyAlignment="0" applyProtection="0">
      <protection locked="0"/>
    </xf>
    <xf numFmtId="0" fontId="17" fillId="14" borderId="0">
      <alignment horizontal="left"/>
    </xf>
    <xf numFmtId="0" fontId="15" fillId="15" borderId="0">
      <alignment horizontal="left"/>
    </xf>
    <xf numFmtId="0" fontId="11" fillId="0" borderId="0" applyFill="0" applyBorder="0" applyAlignment="0"/>
    <xf numFmtId="169" fontId="11" fillId="0" borderId="0" applyFill="0" applyBorder="0" applyAlignment="0"/>
    <xf numFmtId="170" fontId="25" fillId="0" borderId="0" applyFill="0" applyBorder="0" applyAlignment="0"/>
    <xf numFmtId="169" fontId="11" fillId="0" borderId="0" applyFill="0" applyBorder="0" applyAlignment="0"/>
    <xf numFmtId="44" fontId="31" fillId="0" borderId="0" applyFill="0" applyBorder="0" applyAlignment="0"/>
    <xf numFmtId="169" fontId="11" fillId="0" borderId="0" applyFill="0" applyBorder="0" applyAlignment="0"/>
    <xf numFmtId="172" fontId="25" fillId="0" borderId="0" applyFill="0" applyBorder="0" applyAlignment="0"/>
    <xf numFmtId="169" fontId="11" fillId="0" borderId="0" applyFill="0" applyBorder="0" applyAlignment="0"/>
    <xf numFmtId="170" fontId="25" fillId="0" borderId="0" applyFill="0" applyBorder="0" applyAlignment="0"/>
    <xf numFmtId="169" fontId="11" fillId="0" borderId="0" applyFill="0" applyBorder="0" applyAlignment="0"/>
    <xf numFmtId="37" fontId="32" fillId="19" borderId="0"/>
    <xf numFmtId="0" fontId="51" fillId="20" borderId="19">
      <alignment horizontal="center" vertical="center"/>
    </xf>
    <xf numFmtId="179" fontId="11" fillId="0" borderId="0"/>
    <xf numFmtId="38" fontId="39" fillId="0" borderId="0" applyFont="0" applyFill="0" applyBorder="0" applyAlignment="0" applyProtection="0"/>
    <xf numFmtId="40" fontId="39" fillId="0" borderId="0" applyFont="0" applyFill="0" applyBorder="0" applyAlignment="0" applyProtection="0"/>
    <xf numFmtId="6" fontId="39" fillId="0" borderId="0" applyFont="0" applyFill="0" applyBorder="0" applyAlignment="0" applyProtection="0"/>
    <xf numFmtId="8" fontId="39" fillId="0" borderId="0" applyFont="0" applyFill="0" applyBorder="0" applyAlignment="0" applyProtection="0"/>
    <xf numFmtId="0" fontId="25" fillId="0" borderId="0"/>
    <xf numFmtId="180" fontId="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3" fillId="0" borderId="0" applyAlignment="0">
      <alignment vertical="top" wrapText="1"/>
      <protection locked="0"/>
    </xf>
    <xf numFmtId="0" fontId="11" fillId="0" borderId="0"/>
    <xf numFmtId="0" fontId="11" fillId="0" borderId="0"/>
    <xf numFmtId="0" fontId="54" fillId="0" borderId="0"/>
    <xf numFmtId="0" fontId="5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4" fillId="0" borderId="0"/>
    <xf numFmtId="0" fontId="54" fillId="0" borderId="0"/>
    <xf numFmtId="0" fontId="54" fillId="0" borderId="0"/>
    <xf numFmtId="0" fontId="54"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0" fontId="53" fillId="0" borderId="0"/>
    <xf numFmtId="181" fontId="23" fillId="0" borderId="0" applyFont="0" applyFill="0" applyBorder="0" applyAlignment="0" applyProtection="0"/>
    <xf numFmtId="40" fontId="55" fillId="2" borderId="0">
      <alignment horizontal="right"/>
    </xf>
    <xf numFmtId="0" fontId="56" fillId="2" borderId="0">
      <alignment horizontal="right"/>
    </xf>
    <xf numFmtId="0" fontId="57" fillId="2" borderId="6"/>
    <xf numFmtId="0" fontId="57" fillId="0" borderId="0" applyBorder="0">
      <alignment horizontal="centerContinuous"/>
    </xf>
    <xf numFmtId="0" fontId="58" fillId="2" borderId="0" applyBorder="0">
      <alignment horizontal="centerContinuous"/>
    </xf>
    <xf numFmtId="14" fontId="14" fillId="0" borderId="0">
      <alignment horizontal="center" wrapText="1"/>
      <protection locked="0"/>
    </xf>
    <xf numFmtId="171" fontId="25" fillId="0" borderId="0" applyFont="0" applyFill="0" applyBorder="0" applyAlignment="0" applyProtection="0"/>
    <xf numFmtId="169" fontId="11" fillId="0" borderId="0" applyFont="0" applyFill="0" applyBorder="0" applyAlignment="0" applyProtection="0"/>
    <xf numFmtId="182" fontId="25" fillId="0" borderId="0" applyFont="0" applyFill="0" applyBorder="0" applyAlignment="0" applyProtection="0"/>
    <xf numFmtId="183" fontId="25" fillId="0" borderId="0" applyFont="0" applyFill="0" applyBorder="0" applyAlignment="0" applyProtection="0"/>
    <xf numFmtId="10" fontId="11" fillId="0" borderId="0" applyFont="0" applyFill="0" applyBorder="0" applyAlignment="0" applyProtection="0"/>
    <xf numFmtId="9" fontId="11" fillId="12"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1" fillId="0" borderId="0" applyFont="0" applyFill="0" applyBorder="0" applyAlignment="0" applyProtection="0"/>
    <xf numFmtId="9" fontId="3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59" fillId="0" borderId="0" applyNumberFormat="0" applyFill="0" applyBorder="0" applyProtection="0">
      <alignment horizontal="right"/>
    </xf>
    <xf numFmtId="0" fontId="60" fillId="0" borderId="0" applyNumberFormat="0" applyFill="0" applyBorder="0" applyProtection="0">
      <alignment horizontal="right"/>
    </xf>
    <xf numFmtId="0" fontId="61" fillId="0" borderId="0" applyNumberFormat="0" applyFill="0" applyBorder="0" applyProtection="0">
      <alignment horizontal="right"/>
    </xf>
    <xf numFmtId="0" fontId="62" fillId="0" borderId="0" applyNumberFormat="0" applyFill="0" applyBorder="0" applyProtection="0">
      <alignment horizontal="right"/>
    </xf>
    <xf numFmtId="0" fontId="11" fillId="0" borderId="0" applyFill="0" applyBorder="0" applyAlignment="0"/>
    <xf numFmtId="169" fontId="11" fillId="0" borderId="0" applyFill="0" applyBorder="0" applyAlignment="0"/>
    <xf numFmtId="170" fontId="25" fillId="0" borderId="0" applyFill="0" applyBorder="0" applyAlignment="0"/>
    <xf numFmtId="169" fontId="11" fillId="0" borderId="0" applyFill="0" applyBorder="0" applyAlignment="0"/>
    <xf numFmtId="44" fontId="31" fillId="0" borderId="0" applyFill="0" applyBorder="0" applyAlignment="0"/>
    <xf numFmtId="169" fontId="11" fillId="0" borderId="0" applyFill="0" applyBorder="0" applyAlignment="0"/>
    <xf numFmtId="172" fontId="25" fillId="0" borderId="0" applyFill="0" applyBorder="0" applyAlignment="0"/>
    <xf numFmtId="169" fontId="11" fillId="0" borderId="0" applyFill="0" applyBorder="0" applyAlignment="0"/>
    <xf numFmtId="170" fontId="25" fillId="0" borderId="0" applyFill="0" applyBorder="0" applyAlignment="0"/>
    <xf numFmtId="169" fontId="11" fillId="0" borderId="0" applyFill="0" applyBorder="0" applyAlignment="0"/>
    <xf numFmtId="0" fontId="63" fillId="17" borderId="0"/>
    <xf numFmtId="0" fontId="39" fillId="0" borderId="0" applyNumberFormat="0" applyFont="0" applyFill="0" applyBorder="0" applyAlignment="0" applyProtection="0">
      <alignment horizontal="left"/>
    </xf>
    <xf numFmtId="15" fontId="39" fillId="0" borderId="0" applyFont="0" applyFill="0" applyBorder="0" applyAlignment="0" applyProtection="0"/>
    <xf numFmtId="4" fontId="39" fillId="0" borderId="0" applyFont="0" applyFill="0" applyBorder="0" applyAlignment="0" applyProtection="0"/>
    <xf numFmtId="0" fontId="64" fillId="0" borderId="10">
      <alignment horizontal="center"/>
    </xf>
    <xf numFmtId="3" fontId="39" fillId="0" borderId="0" applyFont="0" applyFill="0" applyBorder="0" applyAlignment="0" applyProtection="0"/>
    <xf numFmtId="0" fontId="39" fillId="21" borderId="0" applyNumberFormat="0" applyFont="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22" borderId="0" applyNumberFormat="0" applyFont="0" applyBorder="0" applyAlignment="0">
      <alignment horizontal="center"/>
    </xf>
    <xf numFmtId="0" fontId="15" fillId="23" borderId="0">
      <alignment horizontal="center"/>
    </xf>
    <xf numFmtId="49" fontId="68" fillId="15" borderId="0">
      <alignment horizontal="center"/>
    </xf>
    <xf numFmtId="0" fontId="26" fillId="0" borderId="6" applyNumberFormat="0" applyBorder="0"/>
    <xf numFmtId="184" fontId="69" fillId="0" borderId="0" applyNumberFormat="0" applyFill="0" applyBorder="0" applyAlignment="0" applyProtection="0">
      <alignment horizontal="left"/>
    </xf>
    <xf numFmtId="0" fontId="33" fillId="14" borderId="0">
      <alignment horizontal="center"/>
    </xf>
    <xf numFmtId="0" fontId="33" fillId="14" borderId="0">
      <alignment horizontal="centerContinuous"/>
    </xf>
    <xf numFmtId="0" fontId="70" fillId="15" borderId="0">
      <alignment horizontal="left"/>
    </xf>
    <xf numFmtId="49" fontId="70" fillId="15" borderId="0">
      <alignment horizontal="center"/>
    </xf>
    <xf numFmtId="0" fontId="17" fillId="14" borderId="0">
      <alignment horizontal="left"/>
    </xf>
    <xf numFmtId="49" fontId="70" fillId="15" borderId="0">
      <alignment horizontal="left"/>
    </xf>
    <xf numFmtId="0" fontId="17" fillId="14" borderId="0">
      <alignment horizontal="centerContinuous"/>
    </xf>
    <xf numFmtId="0" fontId="17" fillId="14" borderId="0">
      <alignment horizontal="right"/>
    </xf>
    <xf numFmtId="49" fontId="15" fillId="15" borderId="0">
      <alignment horizontal="left"/>
    </xf>
    <xf numFmtId="0" fontId="33" fillId="14" borderId="0">
      <alignment horizontal="right"/>
    </xf>
    <xf numFmtId="0" fontId="70" fillId="24" borderId="0">
      <alignment horizontal="center"/>
    </xf>
    <xf numFmtId="0" fontId="71" fillId="24" borderId="0">
      <alignment horizontal="center"/>
    </xf>
    <xf numFmtId="0" fontId="67" fillId="1" borderId="3" applyNumberFormat="0" applyFont="0" applyAlignment="0">
      <alignment horizontal="center"/>
    </xf>
    <xf numFmtId="0" fontId="25" fillId="25" borderId="20" applyNumberFormat="0" applyFont="0" applyBorder="0" applyAlignment="0" applyProtection="0">
      <alignment wrapText="1"/>
    </xf>
    <xf numFmtId="185" fontId="25" fillId="0" borderId="0" applyFont="0" applyFill="0" applyBorder="0" applyAlignment="0" applyProtection="0"/>
    <xf numFmtId="0" fontId="53" fillId="0" borderId="0"/>
    <xf numFmtId="0" fontId="53" fillId="0" borderId="0" applyNumberFormat="0" applyFill="0" applyBorder="0" applyAlignment="0">
      <alignment horizontal="center"/>
    </xf>
    <xf numFmtId="0" fontId="22" fillId="0" borderId="0">
      <alignment vertical="top"/>
    </xf>
    <xf numFmtId="0" fontId="11" fillId="0" borderId="0"/>
    <xf numFmtId="0" fontId="72" fillId="0" borderId="0" applyFont="0" applyAlignment="0">
      <alignment horizontal="centerContinuous"/>
    </xf>
    <xf numFmtId="40" fontId="73" fillId="0" borderId="0" applyBorder="0">
      <alignment horizontal="right"/>
    </xf>
    <xf numFmtId="0" fontId="74" fillId="15" borderId="0"/>
    <xf numFmtId="49" fontId="11" fillId="0" borderId="0"/>
    <xf numFmtId="49" fontId="22" fillId="0" borderId="0" applyFill="0" applyBorder="0" applyAlignment="0"/>
    <xf numFmtId="0" fontId="11" fillId="0" borderId="0" applyFill="0" applyBorder="0" applyAlignment="0"/>
    <xf numFmtId="169" fontId="11" fillId="0" borderId="0" applyFill="0" applyBorder="0" applyAlignment="0"/>
    <xf numFmtId="186" fontId="25" fillId="0" borderId="0" applyFill="0" applyBorder="0" applyAlignment="0"/>
    <xf numFmtId="169" fontId="11" fillId="0" borderId="0" applyFill="0" applyBorder="0" applyAlignment="0"/>
    <xf numFmtId="0" fontId="11" fillId="15" borderId="0"/>
    <xf numFmtId="168" fontId="11" fillId="0" borderId="0"/>
    <xf numFmtId="0" fontId="75" fillId="0" borderId="0" applyNumberFormat="0" applyFill="0" applyBorder="0" applyAlignment="0" applyProtection="0"/>
    <xf numFmtId="0" fontId="76" fillId="0" borderId="0" applyNumberFormat="0" applyFill="0" applyBorder="0" applyAlignment="0" applyProtection="0"/>
    <xf numFmtId="0" fontId="19" fillId="0" borderId="0">
      <alignment vertical="center"/>
    </xf>
    <xf numFmtId="0" fontId="77" fillId="15" borderId="0">
      <alignment horizontal="center"/>
    </xf>
    <xf numFmtId="0" fontId="11" fillId="0" borderId="0"/>
    <xf numFmtId="0" fontId="29" fillId="0" borderId="0" applyNumberFormat="0" applyFill="0" applyBorder="0" applyAlignment="0" applyProtection="0">
      <alignment horizontal="right"/>
    </xf>
    <xf numFmtId="167" fontId="44" fillId="0" borderId="0" applyFont="0" applyFill="0" applyBorder="0" applyAlignment="0" applyProtection="0"/>
    <xf numFmtId="178" fontId="44"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9" fillId="0" borderId="0" applyNumberFormat="0" applyFill="0" applyBorder="0" applyProtection="0">
      <alignment horizontal="right"/>
    </xf>
    <xf numFmtId="0" fontId="61" fillId="0" borderId="0" applyNumberFormat="0" applyFill="0" applyBorder="0" applyProtection="0">
      <alignment horizontal="right"/>
    </xf>
    <xf numFmtId="0" fontId="65" fillId="0" borderId="0" applyNumberFormat="0" applyFill="0" applyBorder="0" applyAlignment="0" applyProtection="0"/>
    <xf numFmtId="0" fontId="75" fillId="0" borderId="0" applyNumberFormat="0" applyFill="0" applyBorder="0" applyAlignment="0" applyProtection="0"/>
    <xf numFmtId="43" fontId="8" fillId="0" borderId="0" applyFont="0" applyFill="0" applyBorder="0" applyAlignment="0" applyProtection="0"/>
    <xf numFmtId="0" fontId="78" fillId="0" borderId="22" applyNumberFormat="0" applyFill="0" applyAlignment="0" applyProtection="0"/>
    <xf numFmtId="0" fontId="79" fillId="0" borderId="23" applyNumberFormat="0" applyFill="0" applyAlignment="0" applyProtection="0"/>
    <xf numFmtId="10" fontId="80" fillId="5" borderId="0" applyNumberFormat="0" applyBorder="0"/>
    <xf numFmtId="0" fontId="8" fillId="0" borderId="0"/>
    <xf numFmtId="0" fontId="20" fillId="0" borderId="0"/>
    <xf numFmtId="0" fontId="20" fillId="13" borderId="21" applyNumberFormat="0" applyFont="0" applyAlignment="0" applyProtection="0"/>
    <xf numFmtId="9" fontId="8" fillId="0" borderId="0" applyFont="0" applyFill="0" applyBorder="0" applyAlignment="0" applyProtection="0"/>
    <xf numFmtId="43" fontId="7" fillId="0" borderId="0" applyFont="0" applyFill="0" applyBorder="0" applyAlignment="0" applyProtection="0"/>
    <xf numFmtId="44" fontId="1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11" fillId="0" borderId="0"/>
    <xf numFmtId="0" fontId="11" fillId="0" borderId="0" applyNumberFormat="0" applyFill="0" applyBorder="0" applyAlignment="0" applyProtection="0"/>
    <xf numFmtId="5" fontId="21" fillId="11" borderId="24" applyFont="0" applyFill="0" applyBorder="0" applyAlignment="0" applyProtection="0">
      <alignment vertical="center"/>
    </xf>
    <xf numFmtId="7" fontId="21" fillId="11" borderId="24" applyFont="0" applyFill="0" applyBorder="0" applyAlignment="0" applyProtection="0">
      <alignment vertical="center"/>
    </xf>
    <xf numFmtId="0" fontId="38" fillId="33" borderId="0" applyNumberFormat="0" applyBorder="0" applyAlignment="0" applyProtection="0"/>
    <xf numFmtId="0" fontId="38" fillId="34"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38" borderId="0" applyNumberFormat="0" applyBorder="0" applyAlignment="0" applyProtection="0"/>
    <xf numFmtId="0" fontId="38" fillId="19"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35"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2" borderId="0" applyNumberFormat="0" applyBorder="0" applyAlignment="0" applyProtection="0"/>
    <xf numFmtId="0" fontId="103" fillId="44" borderId="0" applyNumberFormat="0" applyBorder="0" applyAlignment="0" applyProtection="0"/>
    <xf numFmtId="0" fontId="103" fillId="41" borderId="0" applyNumberFormat="0" applyBorder="0" applyAlignment="0" applyProtection="0"/>
    <xf numFmtId="0" fontId="103" fillId="35" borderId="0" applyNumberFormat="0" applyBorder="0" applyAlignment="0" applyProtection="0"/>
    <xf numFmtId="0" fontId="103" fillId="45" borderId="0" applyNumberFormat="0" applyBorder="0" applyAlignment="0" applyProtection="0"/>
    <xf numFmtId="0" fontId="103" fillId="46" borderId="0" applyNumberFormat="0" applyBorder="0" applyAlignment="0" applyProtection="0"/>
    <xf numFmtId="0" fontId="103" fillId="47" borderId="0" applyNumberFormat="0" applyBorder="0" applyAlignment="0" applyProtection="0"/>
    <xf numFmtId="0" fontId="103" fillId="43" borderId="0" applyNumberFormat="0" applyBorder="0" applyAlignment="0" applyProtection="0"/>
    <xf numFmtId="0" fontId="103" fillId="48" borderId="0" applyNumberFormat="0" applyBorder="0" applyAlignment="0" applyProtection="0"/>
    <xf numFmtId="0" fontId="103" fillId="39" borderId="0" applyNumberFormat="0" applyBorder="0" applyAlignment="0" applyProtection="0"/>
    <xf numFmtId="0" fontId="103" fillId="45" borderId="0" applyNumberFormat="0" applyBorder="0" applyAlignment="0" applyProtection="0"/>
    <xf numFmtId="0" fontId="103" fillId="46" borderId="0" applyNumberFormat="0" applyBorder="0" applyAlignment="0" applyProtection="0"/>
    <xf numFmtId="0" fontId="103" fillId="49" borderId="0" applyNumberFormat="0" applyBorder="0" applyAlignment="0" applyProtection="0"/>
    <xf numFmtId="0" fontId="14" fillId="0" borderId="0">
      <alignment horizontal="center" wrapText="1"/>
      <protection locked="0"/>
    </xf>
    <xf numFmtId="0" fontId="104" fillId="34" borderId="0" applyNumberFormat="0" applyBorder="0" applyAlignment="0" applyProtection="0"/>
    <xf numFmtId="0" fontId="105" fillId="0" borderId="0"/>
    <xf numFmtId="0" fontId="106" fillId="19" borderId="34" applyNumberFormat="0" applyAlignment="0" applyProtection="0"/>
    <xf numFmtId="0" fontId="107" fillId="50" borderId="35" applyNumberFormat="0" applyAlignment="0" applyProtection="0"/>
    <xf numFmtId="39" fontId="11" fillId="0" borderId="0" applyFont="0" applyFill="0" applyBorder="0" applyAlignment="0" applyProtection="0"/>
    <xf numFmtId="0" fontId="25" fillId="0" borderId="0"/>
    <xf numFmtId="0" fontId="37" fillId="0" borderId="0" applyNumberFormat="0" applyAlignment="0">
      <alignment horizontal="left"/>
    </xf>
    <xf numFmtId="174" fontId="25" fillId="0" borderId="0"/>
    <xf numFmtId="177" fontId="25" fillId="0" borderId="0"/>
    <xf numFmtId="0" fontId="108" fillId="0" borderId="0" applyNumberFormat="0" applyFill="0" applyBorder="0" applyAlignment="0" applyProtection="0"/>
    <xf numFmtId="0" fontId="42" fillId="0" borderId="0">
      <protection locked="0"/>
    </xf>
    <xf numFmtId="0" fontId="42" fillId="0" borderId="0">
      <protection locked="0"/>
    </xf>
    <xf numFmtId="0" fontId="43" fillId="0" borderId="0">
      <protection locked="0"/>
    </xf>
    <xf numFmtId="0" fontId="42" fillId="0" borderId="0">
      <protection locked="0"/>
    </xf>
    <xf numFmtId="0" fontId="42" fillId="0" borderId="0">
      <protection locked="0"/>
    </xf>
    <xf numFmtId="0" fontId="42" fillId="0" borderId="0">
      <protection locked="0"/>
    </xf>
    <xf numFmtId="0" fontId="43" fillId="0" borderId="0">
      <protection locked="0"/>
    </xf>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0" fontId="109" fillId="36" borderId="0" applyNumberFormat="0" applyBorder="0" applyAlignment="0" applyProtection="0"/>
    <xf numFmtId="0" fontId="110" fillId="0" borderId="0" applyNumberFormat="0" applyFont="0" applyFill="0" applyAlignment="0" applyProtection="0"/>
    <xf numFmtId="0" fontId="110" fillId="0" borderId="0" applyNumberFormat="0" applyFont="0" applyFill="0" applyAlignment="0" applyProtection="0"/>
    <xf numFmtId="0" fontId="14" fillId="0" borderId="0" applyNumberFormat="0" applyFont="0" applyFill="0" applyAlignment="0" applyProtection="0"/>
    <xf numFmtId="0" fontId="14" fillId="0" borderId="0" applyNumberFormat="0" applyFont="0" applyFill="0" applyAlignment="0" applyProtection="0"/>
    <xf numFmtId="0" fontId="79" fillId="0" borderId="0" applyNumberFormat="0" applyFill="0" applyBorder="0" applyAlignment="0" applyProtection="0"/>
    <xf numFmtId="0" fontId="47" fillId="0" borderId="10">
      <alignment horizontal="center"/>
    </xf>
    <xf numFmtId="0" fontId="47" fillId="0" borderId="0">
      <alignment horizontal="center"/>
    </xf>
    <xf numFmtId="0" fontId="111" fillId="19" borderId="34" applyNumberFormat="0" applyAlignment="0" applyProtection="0"/>
    <xf numFmtId="0" fontId="111" fillId="19" borderId="34" applyNumberFormat="0" applyAlignment="0" applyProtection="0"/>
    <xf numFmtId="0" fontId="111" fillId="19" borderId="34" applyNumberFormat="0" applyAlignment="0" applyProtection="0"/>
    <xf numFmtId="0" fontId="111" fillId="19" borderId="34" applyNumberFormat="0" applyAlignment="0" applyProtection="0"/>
    <xf numFmtId="0" fontId="111" fillId="19" borderId="34" applyNumberFormat="0" applyAlignment="0" applyProtection="0"/>
    <xf numFmtId="0" fontId="111" fillId="19" borderId="34" applyNumberFormat="0" applyAlignment="0" applyProtection="0"/>
    <xf numFmtId="0" fontId="111" fillId="19" borderId="34" applyNumberFormat="0" applyAlignment="0" applyProtection="0"/>
    <xf numFmtId="0" fontId="111" fillId="19" borderId="34" applyNumberFormat="0" applyAlignment="0" applyProtection="0"/>
    <xf numFmtId="0" fontId="111" fillId="19" borderId="34" applyNumberFormat="0" applyAlignment="0" applyProtection="0"/>
    <xf numFmtId="0" fontId="111" fillId="19" borderId="34" applyNumberFormat="0" applyAlignment="0" applyProtection="0"/>
    <xf numFmtId="0" fontId="111" fillId="19" borderId="34" applyNumberFormat="0" applyAlignment="0" applyProtection="0"/>
    <xf numFmtId="0" fontId="111" fillId="19" borderId="34" applyNumberFormat="0" applyAlignment="0" applyProtection="0"/>
    <xf numFmtId="0" fontId="111" fillId="19" borderId="34" applyNumberFormat="0" applyAlignment="0" applyProtection="0"/>
    <xf numFmtId="0" fontId="111" fillId="19" borderId="34" applyNumberFormat="0" applyAlignment="0" applyProtection="0"/>
    <xf numFmtId="0" fontId="111" fillId="19" borderId="34" applyNumberFormat="0" applyAlignment="0" applyProtection="0"/>
    <xf numFmtId="0" fontId="111" fillId="19" borderId="34" applyNumberFormat="0" applyAlignment="0" applyProtection="0"/>
    <xf numFmtId="0" fontId="111" fillId="19" borderId="34" applyNumberFormat="0" applyAlignment="0" applyProtection="0"/>
    <xf numFmtId="0" fontId="111" fillId="19" borderId="34" applyNumberFormat="0" applyAlignment="0" applyProtection="0"/>
    <xf numFmtId="0" fontId="111" fillId="19" borderId="34" applyNumberFormat="0" applyAlignment="0" applyProtection="0"/>
    <xf numFmtId="0" fontId="111" fillId="19" borderId="34" applyNumberFormat="0" applyAlignment="0" applyProtection="0"/>
    <xf numFmtId="0" fontId="111" fillId="19" borderId="34" applyNumberFormat="0" applyAlignment="0" applyProtection="0"/>
    <xf numFmtId="0" fontId="111" fillId="19" borderId="34" applyNumberFormat="0" applyAlignment="0" applyProtection="0"/>
    <xf numFmtId="0" fontId="111" fillId="19" borderId="34" applyNumberFormat="0" applyAlignment="0" applyProtection="0"/>
    <xf numFmtId="0" fontId="111" fillId="19" borderId="34" applyNumberFormat="0" applyAlignment="0" applyProtection="0"/>
    <xf numFmtId="0" fontId="50" fillId="0" borderId="0" applyNumberFormat="0" applyFill="0" applyBorder="0" applyAlignment="0" applyProtection="0">
      <protection locked="0"/>
    </xf>
    <xf numFmtId="0" fontId="112" fillId="0" borderId="36" applyNumberFormat="0" applyFill="0" applyAlignment="0" applyProtection="0"/>
    <xf numFmtId="0" fontId="113" fillId="23" borderId="0" applyNumberFormat="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0" fontId="53" fillId="0" borderId="0"/>
    <xf numFmtId="0" fontId="11" fillId="13" borderId="21" applyNumberFormat="0" applyFont="0" applyAlignment="0" applyProtection="0"/>
    <xf numFmtId="0" fontId="11" fillId="13" borderId="21" applyNumberFormat="0" applyFont="0" applyAlignment="0" applyProtection="0"/>
    <xf numFmtId="0" fontId="114" fillId="19" borderId="37" applyNumberFormat="0" applyAlignment="0" applyProtection="0"/>
    <xf numFmtId="14" fontId="14" fillId="0" borderId="0">
      <alignment horizontal="center" wrapText="1"/>
      <protection locked="0"/>
    </xf>
    <xf numFmtId="10" fontId="11" fillId="0" borderId="0" applyFont="0" applyFill="0" applyBorder="0" applyAlignment="0" applyProtection="0"/>
    <xf numFmtId="0" fontId="39" fillId="0" borderId="0" applyNumberFormat="0" applyFont="0" applyFill="0" applyBorder="0" applyAlignment="0" applyProtection="0">
      <alignment horizontal="left"/>
    </xf>
    <xf numFmtId="15" fontId="39" fillId="0" borderId="0" applyFont="0" applyFill="0" applyBorder="0" applyAlignment="0" applyProtection="0"/>
    <xf numFmtId="4" fontId="39" fillId="0" borderId="0" applyFont="0" applyFill="0" applyBorder="0" applyAlignment="0" applyProtection="0"/>
    <xf numFmtId="0" fontId="64" fillId="0" borderId="10">
      <alignment horizontal="center"/>
    </xf>
    <xf numFmtId="3" fontId="39" fillId="0" borderId="0" applyFont="0" applyFill="0" applyBorder="0" applyAlignment="0" applyProtection="0"/>
    <xf numFmtId="0" fontId="39" fillId="21" borderId="0" applyNumberFormat="0" applyFont="0" applyBorder="0" applyAlignment="0" applyProtection="0"/>
    <xf numFmtId="0" fontId="67" fillId="22" borderId="0" applyNumberFormat="0" applyFont="0" applyBorder="0" applyAlignment="0">
      <alignment horizontal="center"/>
    </xf>
    <xf numFmtId="189" fontId="25" fillId="0" borderId="0">
      <alignment horizontal="center"/>
    </xf>
    <xf numFmtId="0" fontId="115" fillId="0" borderId="0"/>
    <xf numFmtId="0" fontId="67" fillId="1" borderId="3" applyNumberFormat="0" applyFont="0" applyAlignment="0">
      <alignment horizontal="center"/>
    </xf>
    <xf numFmtId="0" fontId="25" fillId="25" borderId="20" applyNumberFormat="0" applyFont="0" applyBorder="0" applyAlignment="0" applyProtection="0">
      <alignment wrapText="1"/>
    </xf>
    <xf numFmtId="0" fontId="53" fillId="0" borderId="0" applyNumberFormat="0" applyFill="0" applyBorder="0" applyAlignment="0">
      <alignment horizontal="center"/>
    </xf>
    <xf numFmtId="0" fontId="116" fillId="0" borderId="0" applyNumberFormat="0" applyFill="0" applyBorder="0" applyAlignment="0" applyProtection="0"/>
    <xf numFmtId="0" fontId="20" fillId="0" borderId="38" applyNumberFormat="0" applyFont="0" applyBorder="0" applyAlignment="0" applyProtection="0"/>
    <xf numFmtId="0" fontId="20" fillId="0" borderId="38" applyNumberFormat="0" applyFont="0" applyBorder="0" applyAlignment="0" applyProtection="0"/>
    <xf numFmtId="0" fontId="117" fillId="0" borderId="0" applyNumberFormat="0" applyFill="0" applyBorder="0" applyAlignment="0" applyProtection="0"/>
    <xf numFmtId="0" fontId="6" fillId="0" borderId="0"/>
    <xf numFmtId="0" fontId="6" fillId="0" borderId="0"/>
    <xf numFmtId="0" fontId="11" fillId="0" borderId="0"/>
    <xf numFmtId="0" fontId="11" fillId="0" borderId="0"/>
    <xf numFmtId="0" fontId="11"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11" fillId="0" borderId="0"/>
    <xf numFmtId="5" fontId="21" fillId="11" borderId="27" applyFont="0" applyFill="0" applyBorder="0" applyAlignment="0" applyProtection="0">
      <alignment vertical="center"/>
    </xf>
    <xf numFmtId="0" fontId="111" fillId="19" borderId="50" applyNumberFormat="0" applyAlignment="0" applyProtection="0"/>
    <xf numFmtId="7" fontId="21" fillId="11" borderId="27" applyFont="0" applyFill="0" applyBorder="0" applyAlignment="0" applyProtection="0">
      <alignment vertical="center"/>
    </xf>
    <xf numFmtId="7" fontId="21" fillId="11" borderId="44" applyFont="0" applyFill="0" applyBorder="0" applyAlignment="0" applyProtection="0">
      <alignment vertical="center"/>
    </xf>
    <xf numFmtId="5" fontId="21" fillId="11" borderId="49" applyFont="0" applyFill="0" applyBorder="0" applyAlignment="0" applyProtection="0">
      <alignment vertical="center"/>
    </xf>
    <xf numFmtId="0" fontId="111" fillId="19" borderId="50" applyNumberFormat="0" applyAlignment="0" applyProtection="0"/>
    <xf numFmtId="0" fontId="11" fillId="0" borderId="0"/>
    <xf numFmtId="0" fontId="67" fillId="1" borderId="45" applyNumberFormat="0" applyFont="0" applyAlignment="0">
      <alignment horizontal="center"/>
    </xf>
    <xf numFmtId="0" fontId="24" fillId="0" borderId="26">
      <alignment horizontal="left" vertical="center"/>
    </xf>
    <xf numFmtId="0" fontId="24" fillId="0" borderId="46">
      <alignment horizontal="left" vertical="center"/>
    </xf>
    <xf numFmtId="10" fontId="16" fillId="11" borderId="39"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0" fontId="16" fillId="11" borderId="43" applyNumberFormat="0" applyBorder="0" applyAlignment="0" applyProtection="0"/>
    <xf numFmtId="0" fontId="67" fillId="1" borderId="46" applyNumberFormat="0" applyFont="0" applyAlignment="0">
      <alignment horizontal="center"/>
    </xf>
    <xf numFmtId="0" fontId="24" fillId="0" borderId="45">
      <alignment horizontal="left" vertical="center"/>
    </xf>
    <xf numFmtId="0" fontId="106" fillId="19" borderId="50" applyNumberFormat="0" applyAlignment="0" applyProtection="0"/>
    <xf numFmtId="0" fontId="111" fillId="19" borderId="50" applyNumberFormat="0" applyAlignment="0" applyProtection="0"/>
    <xf numFmtId="0" fontId="111" fillId="19" borderId="50" applyNumberFormat="0" applyAlignment="0" applyProtection="0"/>
    <xf numFmtId="0" fontId="111" fillId="19" borderId="50" applyNumberFormat="0" applyAlignment="0" applyProtection="0"/>
    <xf numFmtId="0" fontId="111" fillId="19" borderId="50" applyNumberFormat="0" applyAlignment="0" applyProtection="0"/>
    <xf numFmtId="0" fontId="111" fillId="19" borderId="50" applyNumberFormat="0" applyAlignment="0" applyProtection="0"/>
    <xf numFmtId="0" fontId="111" fillId="19" borderId="50" applyNumberFormat="0" applyAlignment="0" applyProtection="0"/>
    <xf numFmtId="0" fontId="111" fillId="19" borderId="50" applyNumberFormat="0" applyAlignment="0" applyProtection="0"/>
    <xf numFmtId="0" fontId="111" fillId="19" borderId="50" applyNumberFormat="0" applyAlignment="0" applyProtection="0"/>
    <xf numFmtId="0" fontId="111" fillId="19" borderId="50" applyNumberFormat="0" applyAlignment="0" applyProtection="0"/>
    <xf numFmtId="0" fontId="111" fillId="19" borderId="50" applyNumberFormat="0" applyAlignment="0" applyProtection="0"/>
    <xf numFmtId="0" fontId="67" fillId="1" borderId="26" applyNumberFormat="0" applyFont="0" applyAlignment="0">
      <alignment horizontal="center"/>
    </xf>
    <xf numFmtId="7" fontId="21" fillId="11" borderId="44" applyFont="0" applyFill="0" applyBorder="0" applyAlignment="0" applyProtection="0">
      <alignment vertical="center"/>
    </xf>
    <xf numFmtId="5" fontId="21" fillId="11" borderId="44" applyFont="0" applyFill="0" applyBorder="0" applyAlignment="0" applyProtection="0">
      <alignment vertical="center"/>
    </xf>
    <xf numFmtId="7" fontId="21" fillId="11" borderId="30" applyFont="0" applyFill="0" applyBorder="0" applyAlignment="0" applyProtection="0">
      <alignment vertical="center"/>
    </xf>
    <xf numFmtId="0" fontId="111" fillId="19" borderId="50" applyNumberFormat="0" applyAlignment="0" applyProtection="0"/>
    <xf numFmtId="5" fontId="21" fillId="11" borderId="44" applyFon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1" fillId="19" borderId="50" applyNumberFormat="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111" fillId="19" borderId="50" applyNumberFormat="0" applyAlignment="0" applyProtection="0"/>
    <xf numFmtId="0" fontId="111" fillId="19" borderId="50" applyNumberFormat="0" applyAlignment="0" applyProtection="0"/>
    <xf numFmtId="0" fontId="106" fillId="19" borderId="47" applyNumberFormat="0" applyAlignment="0" applyProtection="0"/>
    <xf numFmtId="0" fontId="114" fillId="19" borderId="51" applyNumberFormat="0" applyAlignment="0" applyProtection="0"/>
    <xf numFmtId="0" fontId="67" fillId="1" borderId="46" applyNumberFormat="0" applyFont="0" applyAlignment="0">
      <alignment horizontal="center"/>
    </xf>
    <xf numFmtId="0" fontId="111" fillId="19" borderId="50"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1" fillId="19" borderId="50" applyNumberFormat="0" applyAlignment="0" applyProtection="0"/>
    <xf numFmtId="0" fontId="111" fillId="19" borderId="50" applyNumberFormat="0" applyAlignment="0" applyProtection="0"/>
    <xf numFmtId="0" fontId="111" fillId="19" borderId="50" applyNumberFormat="0" applyAlignment="0" applyProtection="0"/>
    <xf numFmtId="0" fontId="111" fillId="19" borderId="50" applyNumberFormat="0" applyAlignment="0" applyProtection="0"/>
    <xf numFmtId="0" fontId="111" fillId="19" borderId="50" applyNumberFormat="0" applyAlignment="0" applyProtection="0"/>
    <xf numFmtId="0" fontId="67" fillId="1" borderId="26" applyNumberFormat="0" applyFont="0" applyAlignment="0">
      <alignment horizontal="center"/>
    </xf>
    <xf numFmtId="0" fontId="11"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7" fontId="21" fillId="11" borderId="49" applyFont="0" applyFill="0" applyBorder="0" applyAlignment="0" applyProtection="0">
      <alignment vertical="center"/>
    </xf>
    <xf numFmtId="0" fontId="111" fillId="19" borderId="47" applyNumberFormat="0" applyAlignment="0" applyProtection="0"/>
    <xf numFmtId="0" fontId="111" fillId="19" borderId="47" applyNumberFormat="0" applyAlignment="0" applyProtection="0"/>
    <xf numFmtId="0" fontId="111" fillId="19" borderId="47" applyNumberFormat="0" applyAlignment="0" applyProtection="0"/>
    <xf numFmtId="0" fontId="111" fillId="19" borderId="47" applyNumberFormat="0" applyAlignment="0" applyProtection="0"/>
    <xf numFmtId="0" fontId="111" fillId="19" borderId="47" applyNumberFormat="0" applyAlignment="0" applyProtection="0"/>
    <xf numFmtId="0" fontId="111" fillId="19" borderId="47" applyNumberFormat="0" applyAlignment="0" applyProtection="0"/>
    <xf numFmtId="0" fontId="111" fillId="19" borderId="47" applyNumberFormat="0" applyAlignment="0" applyProtection="0"/>
    <xf numFmtId="0" fontId="111" fillId="19" borderId="47" applyNumberFormat="0" applyAlignment="0" applyProtection="0"/>
    <xf numFmtId="0" fontId="111" fillId="19" borderId="47" applyNumberFormat="0" applyAlignment="0" applyProtection="0"/>
    <xf numFmtId="0" fontId="111" fillId="19" borderId="47" applyNumberFormat="0" applyAlignment="0" applyProtection="0"/>
    <xf numFmtId="0" fontId="111" fillId="19" borderId="47" applyNumberFormat="0" applyAlignment="0" applyProtection="0"/>
    <xf numFmtId="0" fontId="111" fillId="19" borderId="47" applyNumberFormat="0" applyAlignment="0" applyProtection="0"/>
    <xf numFmtId="0" fontId="111" fillId="19" borderId="47" applyNumberFormat="0" applyAlignment="0" applyProtection="0"/>
    <xf numFmtId="0" fontId="111" fillId="19" borderId="47" applyNumberFormat="0" applyAlignment="0" applyProtection="0"/>
    <xf numFmtId="0" fontId="111" fillId="19" borderId="47" applyNumberFormat="0" applyAlignment="0" applyProtection="0"/>
    <xf numFmtId="0" fontId="111" fillId="19" borderId="47" applyNumberFormat="0" applyAlignment="0" applyProtection="0"/>
    <xf numFmtId="0" fontId="111" fillId="19" borderId="47" applyNumberFormat="0" applyAlignment="0" applyProtection="0"/>
    <xf numFmtId="0" fontId="111" fillId="19" borderId="47" applyNumberFormat="0" applyAlignment="0" applyProtection="0"/>
    <xf numFmtId="0" fontId="111" fillId="19" borderId="47" applyNumberFormat="0" applyAlignment="0" applyProtection="0"/>
    <xf numFmtId="0" fontId="111" fillId="19" borderId="47" applyNumberFormat="0" applyAlignment="0" applyProtection="0"/>
    <xf numFmtId="0" fontId="111" fillId="19" borderId="47" applyNumberFormat="0" applyAlignment="0" applyProtection="0"/>
    <xf numFmtId="0" fontId="111" fillId="19" borderId="47" applyNumberFormat="0" applyAlignment="0" applyProtection="0"/>
    <xf numFmtId="0" fontId="111" fillId="19" borderId="47" applyNumberFormat="0" applyAlignment="0" applyProtection="0"/>
    <xf numFmtId="0" fontId="111" fillId="19" borderId="47" applyNumberFormat="0" applyAlignment="0" applyProtection="0"/>
    <xf numFmtId="0" fontId="114" fillId="19" borderId="48" applyNumberFormat="0" applyAlignment="0" applyProtection="0"/>
    <xf numFmtId="0" fontId="67" fillId="1" borderId="45" applyNumberFormat="0" applyFont="0" applyAlignment="0">
      <alignment horizontal="center"/>
    </xf>
    <xf numFmtId="5" fontId="21" fillId="11" borderId="30" applyFont="0" applyFill="0" applyBorder="0" applyAlignment="0" applyProtection="0">
      <alignment vertical="center"/>
    </xf>
    <xf numFmtId="0" fontId="11" fillId="0" borderId="0"/>
    <xf numFmtId="0" fontId="111" fillId="19" borderId="50" applyNumberFormat="0" applyAlignment="0" applyProtection="0"/>
    <xf numFmtId="0" fontId="111" fillId="19" borderId="50" applyNumberFormat="0" applyAlignment="0" applyProtection="0"/>
    <xf numFmtId="0" fontId="11" fillId="0" borderId="0"/>
    <xf numFmtId="0" fontId="111" fillId="19" borderId="61" applyNumberFormat="0" applyAlignment="0" applyProtection="0"/>
    <xf numFmtId="0" fontId="106" fillId="19" borderId="61" applyNumberFormat="0" applyAlignment="0" applyProtection="0"/>
    <xf numFmtId="0" fontId="11" fillId="0" borderId="0"/>
    <xf numFmtId="0" fontId="11" fillId="13" borderId="60" applyNumberFormat="0" applyFont="0" applyAlignment="0" applyProtection="0"/>
    <xf numFmtId="0" fontId="11" fillId="13" borderId="60" applyNumberFormat="0" applyFont="0" applyAlignment="0" applyProtection="0"/>
    <xf numFmtId="0" fontId="67" fillId="1" borderId="53" applyNumberFormat="0" applyFont="0" applyAlignment="0">
      <alignment horizontal="center"/>
    </xf>
    <xf numFmtId="0" fontId="111" fillId="19" borderId="61" applyNumberFormat="0" applyAlignment="0" applyProtection="0"/>
    <xf numFmtId="0" fontId="111" fillId="19" borderId="61" applyNumberFormat="0" applyAlignment="0" applyProtection="0"/>
    <xf numFmtId="0" fontId="111" fillId="19" borderId="61" applyNumberFormat="0" applyAlignment="0" applyProtection="0"/>
    <xf numFmtId="0" fontId="111" fillId="19" borderId="61" applyNumberFormat="0" applyAlignment="0" applyProtection="0"/>
    <xf numFmtId="0" fontId="111" fillId="19" borderId="61" applyNumberFormat="0" applyAlignment="0" applyProtection="0"/>
    <xf numFmtId="0" fontId="111" fillId="19" borderId="61" applyNumberFormat="0" applyAlignment="0" applyProtection="0"/>
    <xf numFmtId="0" fontId="111" fillId="19" borderId="61" applyNumberFormat="0" applyAlignment="0" applyProtection="0"/>
    <xf numFmtId="0" fontId="111" fillId="19" borderId="61" applyNumberFormat="0" applyAlignment="0" applyProtection="0"/>
    <xf numFmtId="0" fontId="111" fillId="19" borderId="61" applyNumberFormat="0" applyAlignment="0" applyProtection="0"/>
    <xf numFmtId="0" fontId="111" fillId="19" borderId="61" applyNumberFormat="0" applyAlignment="0" applyProtection="0"/>
    <xf numFmtId="0" fontId="111" fillId="19" borderId="61" applyNumberFormat="0" applyAlignment="0" applyProtection="0"/>
    <xf numFmtId="0" fontId="111" fillId="19" borderId="61" applyNumberFormat="0" applyAlignment="0" applyProtection="0"/>
    <xf numFmtId="5" fontId="21" fillId="11" borderId="57" applyFont="0" applyFill="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7" fontId="21" fillId="11" borderId="57" applyFont="0" applyFill="0" applyBorder="0" applyAlignment="0" applyProtection="0">
      <alignment vertical="center"/>
    </xf>
    <xf numFmtId="5" fontId="21" fillId="11" borderId="57" applyFont="0" applyFill="0" applyBorder="0" applyAlignment="0" applyProtection="0">
      <alignment vertical="center"/>
    </xf>
    <xf numFmtId="0" fontId="11" fillId="0" borderId="0"/>
    <xf numFmtId="0" fontId="24" fillId="0" borderId="53">
      <alignment horizontal="left" vertical="center"/>
    </xf>
    <xf numFmtId="0" fontId="20" fillId="13" borderId="56" applyNumberFormat="0" applyFont="0" applyAlignment="0" applyProtection="0"/>
    <xf numFmtId="5" fontId="21" fillId="11" borderId="52" applyFont="0" applyFill="0" applyBorder="0" applyAlignment="0" applyProtection="0">
      <alignment vertical="center"/>
    </xf>
    <xf numFmtId="7" fontId="21" fillId="11" borderId="52" applyFont="0" applyFill="0" applyBorder="0" applyAlignment="0" applyProtection="0">
      <alignment vertical="center"/>
    </xf>
    <xf numFmtId="0" fontId="114" fillId="19" borderId="62" applyNumberFormat="0" applyAlignment="0" applyProtection="0"/>
    <xf numFmtId="0" fontId="106" fillId="19" borderId="58" applyNumberFormat="0" applyAlignment="0" applyProtection="0"/>
    <xf numFmtId="0" fontId="111" fillId="19" borderId="61" applyNumberFormat="0" applyAlignment="0" applyProtection="0"/>
    <xf numFmtId="0" fontId="111" fillId="19" borderId="61" applyNumberFormat="0" applyAlignment="0" applyProtection="0"/>
    <xf numFmtId="0" fontId="111" fillId="19" borderId="61" applyNumberFormat="0" applyAlignment="0" applyProtection="0"/>
    <xf numFmtId="0" fontId="20" fillId="13" borderId="60" applyNumberFormat="0" applyFont="0" applyAlignment="0" applyProtection="0"/>
    <xf numFmtId="0" fontId="111" fillId="19" borderId="58" applyNumberFormat="0" applyAlignment="0" applyProtection="0"/>
    <xf numFmtId="0" fontId="111" fillId="19" borderId="58" applyNumberFormat="0" applyAlignment="0" applyProtection="0"/>
    <xf numFmtId="0" fontId="111" fillId="19" borderId="58" applyNumberFormat="0" applyAlignment="0" applyProtection="0"/>
    <xf numFmtId="0" fontId="111" fillId="19" borderId="58" applyNumberFormat="0" applyAlignment="0" applyProtection="0"/>
    <xf numFmtId="0" fontId="111" fillId="19" borderId="58" applyNumberFormat="0" applyAlignment="0" applyProtection="0"/>
    <xf numFmtId="0" fontId="111" fillId="19" borderId="58" applyNumberFormat="0" applyAlignment="0" applyProtection="0"/>
    <xf numFmtId="0" fontId="111" fillId="19" borderId="58" applyNumberFormat="0" applyAlignment="0" applyProtection="0"/>
    <xf numFmtId="0" fontId="111" fillId="19" borderId="58" applyNumberFormat="0" applyAlignment="0" applyProtection="0"/>
    <xf numFmtId="0" fontId="111" fillId="19" borderId="58" applyNumberFormat="0" applyAlignment="0" applyProtection="0"/>
    <xf numFmtId="0" fontId="111" fillId="19" borderId="58" applyNumberFormat="0" applyAlignment="0" applyProtection="0"/>
    <xf numFmtId="0" fontId="111" fillId="19" borderId="58" applyNumberFormat="0" applyAlignment="0" applyProtection="0"/>
    <xf numFmtId="0" fontId="111" fillId="19" borderId="58" applyNumberFormat="0" applyAlignment="0" applyProtection="0"/>
    <xf numFmtId="0" fontId="111" fillId="19" borderId="58" applyNumberFormat="0" applyAlignment="0" applyProtection="0"/>
    <xf numFmtId="0" fontId="111" fillId="19" borderId="58" applyNumberFormat="0" applyAlignment="0" applyProtection="0"/>
    <xf numFmtId="0" fontId="111" fillId="19" borderId="58" applyNumberFormat="0" applyAlignment="0" applyProtection="0"/>
    <xf numFmtId="0" fontId="111" fillId="19" borderId="58" applyNumberFormat="0" applyAlignment="0" applyProtection="0"/>
    <xf numFmtId="0" fontId="111" fillId="19" borderId="58" applyNumberFormat="0" applyAlignment="0" applyProtection="0"/>
    <xf numFmtId="0" fontId="11" fillId="13" borderId="56" applyNumberFormat="0" applyFont="0" applyAlignment="0" applyProtection="0"/>
    <xf numFmtId="0" fontId="114" fillId="19" borderId="59" applyNumberFormat="0" applyAlignment="0" applyProtection="0"/>
    <xf numFmtId="0" fontId="111" fillId="19" borderId="61" applyNumberFormat="0" applyAlignment="0" applyProtection="0"/>
    <xf numFmtId="0" fontId="111" fillId="19" borderId="61" applyNumberFormat="0" applyAlignment="0" applyProtection="0"/>
    <xf numFmtId="7" fontId="21" fillId="11" borderId="52" applyFont="0" applyFill="0" applyBorder="0" applyAlignment="0" applyProtection="0">
      <alignment vertical="center"/>
    </xf>
    <xf numFmtId="5" fontId="21" fillId="11" borderId="52" applyFont="0" applyFill="0" applyBorder="0" applyAlignment="0" applyProtection="0">
      <alignment vertical="center"/>
    </xf>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1" fillId="19" borderId="58" applyNumberFormat="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111" fillId="19" borderId="6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106" fillId="19" borderId="54" applyNumberFormat="0" applyAlignment="0" applyProtection="0"/>
    <xf numFmtId="0" fontId="111" fillId="19" borderId="61" applyNumberFormat="0" applyAlignment="0" applyProtection="0"/>
    <xf numFmtId="7" fontId="21" fillId="11" borderId="57" applyFont="0" applyFill="0" applyBorder="0" applyAlignment="0" applyProtection="0">
      <alignment vertical="center"/>
    </xf>
    <xf numFmtId="0" fontId="111" fillId="19" borderId="54" applyNumberFormat="0" applyAlignment="0" applyProtection="0"/>
    <xf numFmtId="0" fontId="111" fillId="19" borderId="54" applyNumberFormat="0" applyAlignment="0" applyProtection="0"/>
    <xf numFmtId="0" fontId="111" fillId="19" borderId="54" applyNumberFormat="0" applyAlignment="0" applyProtection="0"/>
    <xf numFmtId="0" fontId="111" fillId="19" borderId="54" applyNumberFormat="0" applyAlignment="0" applyProtection="0"/>
    <xf numFmtId="0" fontId="111" fillId="19" borderId="54" applyNumberFormat="0" applyAlignment="0" applyProtection="0"/>
    <xf numFmtId="0" fontId="111" fillId="19" borderId="54" applyNumberFormat="0" applyAlignment="0" applyProtection="0"/>
    <xf numFmtId="0" fontId="111" fillId="19" borderId="54" applyNumberFormat="0" applyAlignment="0" applyProtection="0"/>
    <xf numFmtId="0" fontId="111" fillId="19" borderId="54" applyNumberFormat="0" applyAlignment="0" applyProtection="0"/>
    <xf numFmtId="0" fontId="111" fillId="19" borderId="54" applyNumberFormat="0" applyAlignment="0" applyProtection="0"/>
    <xf numFmtId="0" fontId="111" fillId="19" borderId="54" applyNumberFormat="0" applyAlignment="0" applyProtection="0"/>
    <xf numFmtId="0" fontId="111" fillId="19" borderId="54" applyNumberFormat="0" applyAlignment="0" applyProtection="0"/>
    <xf numFmtId="0" fontId="111" fillId="19" borderId="54" applyNumberFormat="0" applyAlignment="0" applyProtection="0"/>
    <xf numFmtId="0" fontId="111" fillId="19" borderId="54" applyNumberFormat="0" applyAlignment="0" applyProtection="0"/>
    <xf numFmtId="0" fontId="111" fillId="19" borderId="54" applyNumberFormat="0" applyAlignment="0" applyProtection="0"/>
    <xf numFmtId="0" fontId="111" fillId="19" borderId="54" applyNumberFormat="0" applyAlignment="0" applyProtection="0"/>
    <xf numFmtId="0" fontId="111" fillId="19" borderId="54" applyNumberFormat="0" applyAlignment="0" applyProtection="0"/>
    <xf numFmtId="0" fontId="111" fillId="19" borderId="54" applyNumberFormat="0" applyAlignment="0" applyProtection="0"/>
    <xf numFmtId="0" fontId="111" fillId="19" borderId="54" applyNumberFormat="0" applyAlignment="0" applyProtection="0"/>
    <xf numFmtId="0" fontId="111" fillId="19" borderId="54" applyNumberFormat="0" applyAlignment="0" applyProtection="0"/>
    <xf numFmtId="0" fontId="111" fillId="19" borderId="54" applyNumberFormat="0" applyAlignment="0" applyProtection="0"/>
    <xf numFmtId="0" fontId="111" fillId="19" borderId="54" applyNumberFormat="0" applyAlignment="0" applyProtection="0"/>
    <xf numFmtId="0" fontId="111" fillId="19" borderId="54" applyNumberFormat="0" applyAlignment="0" applyProtection="0"/>
    <xf numFmtId="0" fontId="111" fillId="19" borderId="54" applyNumberFormat="0" applyAlignment="0" applyProtection="0"/>
    <xf numFmtId="0" fontId="111" fillId="19" borderId="54"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4" fillId="19" borderId="55" applyNumberFormat="0" applyAlignment="0" applyProtection="0"/>
    <xf numFmtId="0" fontId="111" fillId="19" borderId="58" applyNumberFormat="0" applyAlignment="0" applyProtection="0"/>
    <xf numFmtId="0" fontId="111" fillId="19" borderId="58" applyNumberFormat="0" applyAlignment="0" applyProtection="0"/>
    <xf numFmtId="0" fontId="111" fillId="19" borderId="58" applyNumberFormat="0" applyAlignment="0" applyProtection="0"/>
    <xf numFmtId="0" fontId="111" fillId="19" borderId="58" applyNumberFormat="0" applyAlignment="0" applyProtection="0"/>
    <xf numFmtId="0" fontId="111" fillId="19" borderId="58" applyNumberFormat="0" applyAlignment="0" applyProtection="0"/>
    <xf numFmtId="0" fontId="111" fillId="19" borderId="58" applyNumberFormat="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11" fillId="13" borderId="56" applyNumberFormat="0" applyFont="0" applyAlignment="0" applyProtection="0"/>
    <xf numFmtId="0" fontId="111" fillId="19" borderId="61" applyNumberFormat="0" applyAlignment="0" applyProtection="0"/>
    <xf numFmtId="0" fontId="111" fillId="19" borderId="61" applyNumberFormat="0" applyAlignment="0" applyProtection="0"/>
    <xf numFmtId="0" fontId="111" fillId="19" borderId="61" applyNumberFormat="0" applyAlignment="0" applyProtection="0"/>
    <xf numFmtId="0" fontId="67" fillId="1" borderId="53" applyNumberFormat="0" applyFont="0" applyAlignment="0">
      <alignment horizontal="center"/>
    </xf>
    <xf numFmtId="0" fontId="111" fillId="19" borderId="61" applyNumberFormat="0" applyAlignment="0" applyProtection="0"/>
    <xf numFmtId="0" fontId="3" fillId="0" borderId="0"/>
    <xf numFmtId="44" fontId="11" fillId="0" borderId="0" applyFont="0" applyFill="0" applyBorder="0" applyAlignment="0" applyProtection="0"/>
    <xf numFmtId="44" fontId="11" fillId="0" borderId="0" applyFont="0" applyFill="0" applyBorder="0" applyAlignment="0" applyProtection="0"/>
    <xf numFmtId="0" fontId="20" fillId="0" borderId="0"/>
  </cellStyleXfs>
  <cellXfs count="1200">
    <xf numFmtId="0" fontId="0" fillId="0" borderId="0" xfId="0"/>
    <xf numFmtId="0" fontId="86" fillId="0" borderId="0" xfId="236" applyFont="1" applyBorder="1" applyAlignment="1" applyProtection="1">
      <alignment horizontal="left"/>
    </xf>
    <xf numFmtId="0" fontId="86" fillId="0" borderId="0" xfId="236" applyFont="1" applyFill="1" applyBorder="1" applyAlignment="1" applyProtection="1">
      <alignment horizontal="left"/>
    </xf>
    <xf numFmtId="0" fontId="87" fillId="0" borderId="0" xfId="236" applyFont="1" applyFill="1" applyBorder="1"/>
    <xf numFmtId="0" fontId="51" fillId="0" borderId="0" xfId="236" applyFont="1" applyBorder="1" applyAlignment="1" applyProtection="1">
      <alignment wrapText="1"/>
    </xf>
    <xf numFmtId="0" fontId="51" fillId="0" borderId="0" xfId="236" applyFont="1" applyBorder="1" applyProtection="1"/>
    <xf numFmtId="0" fontId="83" fillId="0" borderId="0" xfId="236" applyFont="1" applyBorder="1" applyAlignment="1" applyProtection="1"/>
    <xf numFmtId="0" fontId="83" fillId="0" borderId="0" xfId="236" applyFont="1" applyFill="1" applyBorder="1" applyAlignment="1" applyProtection="1"/>
    <xf numFmtId="0" fontId="51" fillId="0" borderId="0" xfId="236" applyFont="1" applyFill="1" applyBorder="1" applyProtection="1"/>
    <xf numFmtId="0" fontId="88" fillId="0" borderId="0" xfId="236" applyFont="1" applyFill="1" applyBorder="1"/>
    <xf numFmtId="0" fontId="51" fillId="0" borderId="0" xfId="236" applyFont="1" applyAlignment="1" applyProtection="1">
      <alignment horizontal="center" vertical="center"/>
    </xf>
    <xf numFmtId="0" fontId="51" fillId="0" borderId="0" xfId="236" applyFont="1" applyProtection="1"/>
    <xf numFmtId="0" fontId="51" fillId="0" borderId="0" xfId="236" applyFont="1"/>
    <xf numFmtId="0" fontId="51" fillId="0" borderId="0" xfId="236" applyFont="1" applyAlignment="1" applyProtection="1">
      <alignment vertical="center"/>
    </xf>
    <xf numFmtId="0" fontId="51" fillId="0" borderId="0" xfId="236" applyFont="1" applyBorder="1" applyAlignment="1" applyProtection="1">
      <alignment vertical="center"/>
    </xf>
    <xf numFmtId="0" fontId="51" fillId="0" borderId="0" xfId="236" applyFont="1" applyAlignment="1" applyProtection="1">
      <alignment vertical="center" wrapText="1"/>
    </xf>
    <xf numFmtId="0" fontId="93" fillId="0" borderId="0" xfId="236" applyFont="1" applyAlignment="1" applyProtection="1">
      <alignment vertical="center"/>
    </xf>
    <xf numFmtId="0" fontId="51" fillId="0" borderId="0" xfId="236" applyFont="1" applyAlignment="1" applyProtection="1">
      <alignment wrapText="1"/>
    </xf>
    <xf numFmtId="0" fontId="51" fillId="0" borderId="0" xfId="0" applyFont="1"/>
    <xf numFmtId="0" fontId="51" fillId="0" borderId="0" xfId="3" applyFont="1" applyBorder="1" applyAlignment="1" applyProtection="1">
      <alignment horizontal="left"/>
    </xf>
    <xf numFmtId="0" fontId="51" fillId="0" borderId="0" xfId="0" applyFont="1" applyProtection="1"/>
    <xf numFmtId="42" fontId="51" fillId="0" borderId="0" xfId="3" applyNumberFormat="1" applyFont="1" applyBorder="1" applyAlignment="1" applyProtection="1">
      <alignment horizontal="left"/>
    </xf>
    <xf numFmtId="0" fontId="51" fillId="0" borderId="0" xfId="3" applyFont="1" applyProtection="1"/>
    <xf numFmtId="0" fontId="51" fillId="0" borderId="0" xfId="3" applyFont="1" applyBorder="1" applyAlignment="1" applyProtection="1">
      <alignment horizontal="centerContinuous"/>
    </xf>
    <xf numFmtId="0" fontId="51" fillId="0" borderId="0" xfId="0" applyFont="1" applyAlignment="1" applyProtection="1"/>
    <xf numFmtId="42" fontId="51" fillId="0" borderId="0" xfId="3" applyNumberFormat="1" applyFont="1" applyBorder="1" applyAlignment="1" applyProtection="1">
      <alignment horizontal="center"/>
    </xf>
    <xf numFmtId="42" fontId="51" fillId="0" borderId="0" xfId="3" applyNumberFormat="1" applyFont="1" applyBorder="1" applyAlignment="1" applyProtection="1"/>
    <xf numFmtId="0" fontId="51" fillId="0" borderId="0" xfId="3" applyFont="1" applyAlignment="1" applyProtection="1"/>
    <xf numFmtId="0" fontId="51" fillId="6" borderId="16" xfId="3" applyFont="1" applyFill="1" applyBorder="1" applyAlignment="1" applyProtection="1">
      <alignment horizontal="left"/>
    </xf>
    <xf numFmtId="42" fontId="51" fillId="6" borderId="16" xfId="3" applyNumberFormat="1" applyFont="1" applyFill="1" applyBorder="1" applyAlignment="1" applyProtection="1">
      <alignment horizontal="left"/>
    </xf>
    <xf numFmtId="0" fontId="51" fillId="0" borderId="0" xfId="3" applyFont="1" applyBorder="1" applyAlignment="1" applyProtection="1">
      <alignment horizontal="left" vertical="top"/>
    </xf>
    <xf numFmtId="42" fontId="51" fillId="0" borderId="0" xfId="3" applyNumberFormat="1" applyFont="1" applyBorder="1" applyAlignment="1" applyProtection="1">
      <alignment horizontal="left" vertical="top"/>
    </xf>
    <xf numFmtId="14" fontId="83" fillId="0" borderId="0" xfId="3" applyNumberFormat="1" applyFont="1" applyFill="1" applyBorder="1" applyAlignment="1" applyProtection="1">
      <alignment horizontal="center" vertical="top"/>
    </xf>
    <xf numFmtId="0" fontId="82" fillId="0" borderId="0" xfId="0" applyFont="1" applyBorder="1" applyAlignment="1" applyProtection="1"/>
    <xf numFmtId="0" fontId="83" fillId="0" borderId="0" xfId="0" applyFont="1" applyFill="1" applyBorder="1" applyAlignment="1" applyProtection="1"/>
    <xf numFmtId="0" fontId="51" fillId="0" borderId="0" xfId="3" applyFont="1" applyBorder="1" applyProtection="1"/>
    <xf numFmtId="10" fontId="51" fillId="0" borderId="0" xfId="3" applyNumberFormat="1" applyFont="1" applyBorder="1" applyAlignment="1" applyProtection="1">
      <alignment horizontal="center"/>
    </xf>
    <xf numFmtId="0" fontId="97" fillId="0" borderId="0" xfId="236" applyFont="1" applyBorder="1" applyAlignment="1" applyProtection="1">
      <alignment horizontal="center"/>
    </xf>
    <xf numFmtId="0" fontId="51" fillId="0" borderId="0" xfId="236" applyFont="1" applyBorder="1" applyAlignment="1" applyProtection="1">
      <alignment horizontal="center"/>
    </xf>
    <xf numFmtId="0" fontId="83" fillId="0" borderId="0" xfId="236" applyFont="1" applyBorder="1" applyAlignment="1" applyProtection="1">
      <alignment horizontal="center"/>
    </xf>
    <xf numFmtId="0" fontId="51" fillId="0" borderId="0" xfId="236" applyFont="1" applyAlignment="1" applyProtection="1">
      <alignment horizontal="center"/>
    </xf>
    <xf numFmtId="188" fontId="51" fillId="0" borderId="0" xfId="1" applyNumberFormat="1" applyFont="1" applyFill="1" applyBorder="1" applyAlignment="1">
      <alignment horizontal="center" vertical="center"/>
    </xf>
    <xf numFmtId="0" fontId="87" fillId="0" borderId="0" xfId="236" applyFont="1" applyFill="1" applyBorder="1" applyAlignment="1">
      <alignment horizontal="center"/>
    </xf>
    <xf numFmtId="0" fontId="97" fillId="0" borderId="0" xfId="236" applyFont="1" applyBorder="1" applyAlignment="1" applyProtection="1">
      <alignment horizontal="center" wrapText="1"/>
    </xf>
    <xf numFmtId="0" fontId="83" fillId="0" borderId="0" xfId="236" applyFont="1" applyBorder="1" applyAlignment="1" applyProtection="1">
      <alignment horizontal="center" wrapText="1"/>
    </xf>
    <xf numFmtId="0" fontId="51" fillId="0" borderId="0" xfId="236" applyFont="1" applyBorder="1" applyAlignment="1" applyProtection="1">
      <alignment horizontal="center" wrapText="1"/>
    </xf>
    <xf numFmtId="0" fontId="51" fillId="0" borderId="0" xfId="236" applyFont="1" applyAlignment="1" applyProtection="1">
      <alignment horizontal="center" wrapText="1"/>
    </xf>
    <xf numFmtId="0" fontId="51" fillId="0" borderId="0" xfId="236" applyFont="1" applyAlignment="1" applyProtection="1">
      <alignment horizontal="center" vertical="center" wrapText="1"/>
    </xf>
    <xf numFmtId="0" fontId="97" fillId="0" borderId="0" xfId="236" applyFont="1" applyBorder="1" applyAlignment="1" applyProtection="1">
      <alignment horizontal="left" wrapText="1"/>
    </xf>
    <xf numFmtId="0" fontId="83" fillId="0" borderId="0" xfId="236" applyFont="1" applyBorder="1" applyAlignment="1" applyProtection="1">
      <alignment wrapText="1"/>
    </xf>
    <xf numFmtId="0" fontId="51" fillId="0" borderId="0" xfId="236" applyFont="1" applyAlignment="1">
      <alignment vertical="center"/>
    </xf>
    <xf numFmtId="0" fontId="92" fillId="0" borderId="0" xfId="236" applyFont="1" applyBorder="1" applyAlignment="1">
      <alignment vertical="center"/>
    </xf>
    <xf numFmtId="0" fontId="101" fillId="10" borderId="29" xfId="236" applyFont="1" applyFill="1" applyBorder="1" applyAlignment="1">
      <alignment horizontal="center" vertical="center"/>
    </xf>
    <xf numFmtId="0" fontId="101" fillId="10" borderId="29" xfId="236" applyFont="1" applyFill="1" applyBorder="1" applyAlignment="1">
      <alignment horizontal="center" vertical="center" wrapText="1"/>
    </xf>
    <xf numFmtId="0" fontId="87" fillId="10" borderId="31" xfId="236" applyFont="1" applyFill="1" applyBorder="1" applyAlignment="1">
      <alignment vertical="center"/>
    </xf>
    <xf numFmtId="0" fontId="87" fillId="10" borderId="31" xfId="236" applyFont="1" applyFill="1" applyBorder="1" applyAlignment="1">
      <alignment horizontal="center" vertical="center"/>
    </xf>
    <xf numFmtId="164" fontId="51" fillId="10" borderId="31" xfId="236" applyNumberFormat="1" applyFont="1" applyFill="1" applyBorder="1" applyAlignment="1">
      <alignment vertical="center" wrapText="1"/>
    </xf>
    <xf numFmtId="0" fontId="83" fillId="10" borderId="31" xfId="236" applyFont="1" applyFill="1" applyBorder="1" applyAlignment="1">
      <alignment vertical="center" wrapText="1"/>
    </xf>
    <xf numFmtId="188" fontId="89" fillId="10" borderId="31" xfId="236" applyNumberFormat="1" applyFont="1" applyFill="1" applyBorder="1" applyAlignment="1">
      <alignment horizontal="center" vertical="center"/>
    </xf>
    <xf numFmtId="0" fontId="90" fillId="10" borderId="31" xfId="236" applyFont="1" applyFill="1" applyBorder="1" applyAlignment="1">
      <alignment horizontal="center" vertical="center" wrapText="1"/>
    </xf>
    <xf numFmtId="0" fontId="51" fillId="10" borderId="31" xfId="236" applyFont="1" applyFill="1" applyBorder="1" applyAlignment="1">
      <alignment horizontal="center" vertical="center" wrapText="1"/>
    </xf>
    <xf numFmtId="42" fontId="51" fillId="0" borderId="0" xfId="3" applyNumberFormat="1" applyFont="1" applyFill="1" applyBorder="1" applyAlignment="1" applyProtection="1">
      <alignment horizontal="center"/>
    </xf>
    <xf numFmtId="0" fontId="51" fillId="0" borderId="0" xfId="3" applyFont="1" applyFill="1" applyProtection="1"/>
    <xf numFmtId="0" fontId="83" fillId="0" borderId="0" xfId="0" applyFont="1" applyBorder="1" applyAlignment="1" applyProtection="1">
      <alignment horizontal="right"/>
    </xf>
    <xf numFmtId="0" fontId="83" fillId="0" borderId="0" xfId="3" applyNumberFormat="1" applyFont="1" applyFill="1" applyBorder="1" applyAlignment="1" applyProtection="1">
      <alignment horizontal="center" vertical="top" wrapText="1"/>
    </xf>
    <xf numFmtId="0" fontId="83" fillId="0" borderId="0" xfId="3" applyNumberFormat="1" applyFont="1" applyFill="1" applyBorder="1" applyAlignment="1" applyProtection="1">
      <alignment horizontal="center" wrapText="1"/>
    </xf>
    <xf numFmtId="0" fontId="51" fillId="0" borderId="0" xfId="236" applyFont="1" applyBorder="1" applyAlignment="1" applyProtection="1"/>
    <xf numFmtId="0" fontId="51" fillId="0" borderId="0" xfId="236" applyFont="1" applyAlignment="1" applyProtection="1"/>
    <xf numFmtId="0" fontId="97" fillId="0" borderId="0" xfId="236" applyFont="1" applyBorder="1" applyAlignment="1" applyProtection="1">
      <alignment horizontal="left"/>
    </xf>
    <xf numFmtId="164" fontId="51" fillId="0" borderId="0" xfId="236" applyNumberFormat="1" applyFont="1"/>
    <xf numFmtId="0" fontId="83" fillId="0" borderId="0" xfId="236" applyFont="1" applyAlignment="1">
      <alignment vertical="center"/>
    </xf>
    <xf numFmtId="0" fontId="83" fillId="0" borderId="0" xfId="0" applyFont="1" applyBorder="1" applyAlignment="1">
      <alignment vertical="top" wrapText="1"/>
    </xf>
    <xf numFmtId="0" fontId="83" fillId="0" borderId="0" xfId="0" applyFont="1" applyAlignment="1">
      <alignment vertical="top" wrapText="1"/>
    </xf>
    <xf numFmtId="0" fontId="83" fillId="0" borderId="0" xfId="236" applyFont="1" applyBorder="1" applyAlignment="1">
      <alignment vertical="top" wrapText="1"/>
    </xf>
    <xf numFmtId="0" fontId="96" fillId="8" borderId="0" xfId="236" applyFont="1" applyFill="1" applyBorder="1" applyAlignment="1">
      <alignment vertical="center" wrapText="1"/>
    </xf>
    <xf numFmtId="0" fontId="51" fillId="8" borderId="0" xfId="236" applyFont="1" applyFill="1" applyBorder="1" applyProtection="1"/>
    <xf numFmtId="0" fontId="51" fillId="0" borderId="0" xfId="236" applyFont="1" applyFill="1" applyBorder="1" applyAlignment="1" applyProtection="1"/>
    <xf numFmtId="5" fontId="51" fillId="8" borderId="0" xfId="1" applyNumberFormat="1" applyFont="1" applyFill="1" applyBorder="1" applyAlignment="1">
      <alignment horizontal="center" vertical="center"/>
    </xf>
    <xf numFmtId="5" fontId="120" fillId="8" borderId="0" xfId="1" applyNumberFormat="1" applyFont="1" applyFill="1" applyBorder="1" applyAlignment="1">
      <alignment horizontal="center" vertical="center"/>
    </xf>
    <xf numFmtId="188" fontId="83" fillId="8" borderId="0" xfId="1" applyNumberFormat="1" applyFont="1" applyFill="1" applyBorder="1" applyAlignment="1">
      <alignment horizontal="center" vertical="center"/>
    </xf>
    <xf numFmtId="3" fontId="120" fillId="8" borderId="0" xfId="1" applyNumberFormat="1" applyFont="1" applyFill="1" applyBorder="1" applyAlignment="1">
      <alignment horizontal="center" vertical="center"/>
    </xf>
    <xf numFmtId="0" fontId="51" fillId="52" borderId="0" xfId="0" applyFont="1" applyFill="1" applyProtection="1"/>
    <xf numFmtId="0" fontId="51" fillId="52" borderId="0" xfId="0" applyFont="1" applyFill="1" applyAlignment="1" applyProtection="1">
      <alignment wrapText="1"/>
    </xf>
    <xf numFmtId="0" fontId="94" fillId="52" borderId="0" xfId="0" applyFont="1" applyFill="1" applyProtection="1"/>
    <xf numFmtId="0" fontId="81" fillId="52" borderId="0" xfId="0" applyFont="1" applyFill="1" applyProtection="1"/>
    <xf numFmtId="0" fontId="127" fillId="0" borderId="25" xfId="0" applyFont="1" applyBorder="1" applyAlignment="1" applyProtection="1">
      <alignment horizontal="center" vertical="center" wrapText="1"/>
    </xf>
    <xf numFmtId="0" fontId="127" fillId="0" borderId="0" xfId="0" applyFont="1" applyAlignment="1" applyProtection="1">
      <alignment horizontal="center" vertical="center"/>
    </xf>
    <xf numFmtId="0" fontId="94" fillId="52" borderId="0" xfId="0" applyFont="1" applyFill="1" applyAlignment="1" applyProtection="1">
      <alignment horizontal="center" vertical="center"/>
    </xf>
    <xf numFmtId="0" fontId="94" fillId="52" borderId="0" xfId="0" applyFont="1" applyFill="1" applyAlignment="1" applyProtection="1">
      <alignment wrapText="1"/>
    </xf>
    <xf numFmtId="0" fontId="94" fillId="0" borderId="0" xfId="0" applyFont="1" applyFill="1" applyProtection="1"/>
    <xf numFmtId="0" fontId="94" fillId="52" borderId="0" xfId="0" applyFont="1" applyFill="1" applyAlignment="1" applyProtection="1">
      <alignment vertical="center"/>
    </xf>
    <xf numFmtId="0" fontId="127" fillId="0" borderId="0" xfId="0" applyFont="1" applyAlignment="1" applyProtection="1">
      <alignment vertical="center"/>
    </xf>
    <xf numFmtId="0" fontId="94" fillId="0" borderId="0" xfId="0" applyFont="1" applyBorder="1" applyAlignment="1" applyProtection="1">
      <alignment horizontal="center"/>
    </xf>
    <xf numFmtId="0" fontId="127" fillId="51" borderId="11" xfId="0" applyFont="1" applyFill="1" applyBorder="1" applyAlignment="1" applyProtection="1">
      <alignment horizontal="center"/>
    </xf>
    <xf numFmtId="0" fontId="128" fillId="51" borderId="12" xfId="0" applyFont="1" applyFill="1" applyBorder="1" applyAlignment="1" applyProtection="1">
      <alignment horizontal="center"/>
    </xf>
    <xf numFmtId="0" fontId="94" fillId="51" borderId="68" xfId="0" applyFont="1" applyFill="1" applyBorder="1" applyAlignment="1" applyProtection="1">
      <alignment horizontal="center"/>
    </xf>
    <xf numFmtId="0" fontId="94" fillId="51" borderId="14" xfId="0" applyFont="1" applyFill="1" applyBorder="1" applyAlignment="1" applyProtection="1">
      <alignment horizontal="center"/>
    </xf>
    <xf numFmtId="0" fontId="128" fillId="51" borderId="13" xfId="0" applyFont="1" applyFill="1" applyBorder="1" applyAlignment="1" applyProtection="1">
      <alignment horizontal="center"/>
    </xf>
    <xf numFmtId="0" fontId="81" fillId="0" borderId="0" xfId="0" applyFont="1" applyBorder="1" applyAlignment="1" applyProtection="1">
      <alignment horizontal="center"/>
    </xf>
    <xf numFmtId="0" fontId="81" fillId="51" borderId="73" xfId="0" applyFont="1" applyFill="1" applyBorder="1" applyAlignment="1" applyProtection="1">
      <alignment horizontal="center"/>
    </xf>
    <xf numFmtId="0" fontId="81" fillId="51" borderId="70" xfId="0" applyFont="1" applyFill="1" applyBorder="1" applyAlignment="1" applyProtection="1">
      <alignment horizontal="center"/>
    </xf>
    <xf numFmtId="0" fontId="11" fillId="0" borderId="0" xfId="236" applyFont="1" applyProtection="1"/>
    <xf numFmtId="0" fontId="11" fillId="0" borderId="0" xfId="236" applyFont="1" applyFill="1" applyAlignment="1" applyProtection="1">
      <alignment wrapText="1"/>
    </xf>
    <xf numFmtId="0" fontId="11" fillId="0" borderId="0" xfId="236" applyFont="1" applyFill="1" applyProtection="1"/>
    <xf numFmtId="0" fontId="51" fillId="0" borderId="33" xfId="236" applyNumberFormat="1" applyFont="1" applyFill="1" applyBorder="1" applyAlignment="1" applyProtection="1">
      <alignment horizontal="center" vertical="center" wrapText="1"/>
      <protection locked="0"/>
    </xf>
    <xf numFmtId="0" fontId="51" fillId="29" borderId="33" xfId="236" applyNumberFormat="1" applyFont="1" applyFill="1" applyBorder="1" applyAlignment="1" applyProtection="1">
      <alignment horizontal="center" vertical="center" wrapText="1"/>
      <protection locked="0"/>
    </xf>
    <xf numFmtId="0" fontId="51" fillId="0" borderId="31" xfId="236" applyNumberFormat="1" applyFont="1" applyFill="1" applyBorder="1" applyAlignment="1" applyProtection="1">
      <alignment horizontal="center" vertical="center" wrapText="1"/>
      <protection locked="0"/>
    </xf>
    <xf numFmtId="164" fontId="51" fillId="0" borderId="31" xfId="236" applyNumberFormat="1" applyFont="1" applyFill="1" applyBorder="1" applyAlignment="1" applyProtection="1">
      <alignment horizontal="center" vertical="center" wrapText="1"/>
      <protection locked="0"/>
    </xf>
    <xf numFmtId="9" fontId="51" fillId="0" borderId="31" xfId="236" applyNumberFormat="1" applyFont="1" applyFill="1" applyBorder="1" applyAlignment="1" applyProtection="1">
      <alignment horizontal="center" vertical="center" wrapText="1"/>
      <protection locked="0"/>
    </xf>
    <xf numFmtId="9" fontId="51" fillId="0" borderId="31" xfId="4" applyFont="1" applyFill="1" applyBorder="1" applyAlignment="1" applyProtection="1">
      <alignment horizontal="center" vertical="center" wrapText="1"/>
      <protection locked="0"/>
    </xf>
    <xf numFmtId="187" fontId="51" fillId="29" borderId="31" xfId="236" applyNumberFormat="1" applyFont="1" applyFill="1" applyBorder="1" applyAlignment="1" applyProtection="1">
      <alignment horizontal="center" vertical="center"/>
      <protection locked="0"/>
    </xf>
    <xf numFmtId="0" fontId="89" fillId="10" borderId="31" xfId="236" applyFont="1" applyFill="1" applyBorder="1" applyAlignment="1" applyProtection="1">
      <alignment horizontal="center" vertical="center"/>
    </xf>
    <xf numFmtId="9" fontId="51" fillId="0" borderId="31" xfId="4" applyNumberFormat="1" applyFont="1" applyFill="1" applyBorder="1" applyAlignment="1" applyProtection="1">
      <alignment horizontal="center" vertical="center" wrapText="1"/>
      <protection locked="0"/>
    </xf>
    <xf numFmtId="1" fontId="51" fillId="0" borderId="31" xfId="236" applyNumberFormat="1" applyFont="1" applyFill="1" applyBorder="1" applyAlignment="1" applyProtection="1">
      <alignment horizontal="center" vertical="center" wrapText="1"/>
      <protection locked="0"/>
    </xf>
    <xf numFmtId="188" fontId="51" fillId="8" borderId="31" xfId="1" applyNumberFormat="1" applyFont="1" applyFill="1" applyBorder="1" applyAlignment="1" applyProtection="1">
      <alignment horizontal="center" vertical="center"/>
      <protection locked="0"/>
    </xf>
    <xf numFmtId="3" fontId="51" fillId="8" borderId="31" xfId="1" applyNumberFormat="1" applyFont="1" applyFill="1" applyBorder="1" applyAlignment="1" applyProtection="1">
      <alignment horizontal="center" vertical="center"/>
      <protection locked="0"/>
    </xf>
    <xf numFmtId="0" fontId="82" fillId="0" borderId="0" xfId="0" applyFont="1" applyBorder="1" applyAlignment="1" applyProtection="1">
      <alignment horizontal="left"/>
    </xf>
    <xf numFmtId="188" fontId="83" fillId="8" borderId="32" xfId="1" applyNumberFormat="1" applyFont="1" applyFill="1" applyBorder="1" applyAlignment="1">
      <alignment horizontal="center" vertical="center"/>
    </xf>
    <xf numFmtId="3" fontId="120" fillId="8" borderId="32" xfId="1" applyNumberFormat="1" applyFont="1" applyFill="1" applyBorder="1" applyAlignment="1">
      <alignment horizontal="center" vertical="center"/>
    </xf>
    <xf numFmtId="5" fontId="120" fillId="8" borderId="32" xfId="1" applyNumberFormat="1" applyFont="1" applyFill="1" applyBorder="1" applyAlignment="1">
      <alignment horizontal="center" vertical="center"/>
    </xf>
    <xf numFmtId="188" fontId="51" fillId="8" borderId="32" xfId="1" applyNumberFormat="1" applyFont="1" applyFill="1" applyBorder="1" applyAlignment="1" applyProtection="1">
      <alignment horizontal="center" vertical="center"/>
      <protection locked="0"/>
    </xf>
    <xf numFmtId="5" fontId="51" fillId="8" borderId="32" xfId="1" applyNumberFormat="1" applyFont="1" applyFill="1" applyBorder="1" applyAlignment="1" applyProtection="1">
      <alignment horizontal="center" vertical="center"/>
      <protection locked="0"/>
    </xf>
    <xf numFmtId="0" fontId="51" fillId="0" borderId="79" xfId="236" applyFont="1" applyBorder="1" applyProtection="1"/>
    <xf numFmtId="0" fontId="89" fillId="10" borderId="40" xfId="236" applyFont="1" applyFill="1" applyBorder="1" applyAlignment="1">
      <alignment horizontal="center" vertical="center"/>
    </xf>
    <xf numFmtId="5" fontId="51" fillId="8" borderId="40" xfId="1" applyNumberFormat="1" applyFont="1" applyFill="1" applyBorder="1" applyAlignment="1" applyProtection="1">
      <alignment horizontal="center" vertical="center"/>
      <protection locked="0"/>
    </xf>
    <xf numFmtId="0" fontId="83" fillId="0" borderId="0" xfId="236" applyFont="1" applyBorder="1" applyProtection="1"/>
    <xf numFmtId="0" fontId="0" fillId="0" borderId="0" xfId="0" applyFill="1"/>
    <xf numFmtId="0" fontId="0" fillId="30" borderId="0" xfId="0" applyFill="1"/>
    <xf numFmtId="0" fontId="83" fillId="30" borderId="81" xfId="0" applyFont="1" applyFill="1" applyBorder="1" applyAlignment="1">
      <alignment horizontal="center"/>
    </xf>
    <xf numFmtId="3" fontId="51" fillId="53" borderId="81" xfId="0" applyNumberFormat="1" applyFont="1" applyFill="1" applyBorder="1" applyAlignment="1">
      <alignment horizontal="center"/>
    </xf>
    <xf numFmtId="0" fontId="51" fillId="30" borderId="81" xfId="0" applyFont="1" applyFill="1" applyBorder="1" applyAlignment="1">
      <alignment horizontal="center"/>
    </xf>
    <xf numFmtId="164" fontId="51" fillId="30" borderId="81" xfId="0" applyNumberFormat="1" applyFont="1" applyFill="1" applyBorder="1" applyAlignment="1">
      <alignment horizontal="center"/>
    </xf>
    <xf numFmtId="0" fontId="51" fillId="53" borderId="81" xfId="0" applyFont="1" applyFill="1" applyBorder="1" applyAlignment="1">
      <alignment horizontal="center"/>
    </xf>
    <xf numFmtId="3" fontId="83" fillId="53" borderId="81" xfId="0" applyNumberFormat="1" applyFont="1" applyFill="1" applyBorder="1" applyAlignment="1">
      <alignment horizontal="center"/>
    </xf>
    <xf numFmtId="5" fontId="83" fillId="30" borderId="81" xfId="0" applyNumberFormat="1" applyFont="1" applyFill="1" applyBorder="1" applyAlignment="1">
      <alignment horizontal="center"/>
    </xf>
    <xf numFmtId="0" fontId="51" fillId="0" borderId="0" xfId="0" applyFont="1" applyAlignment="1">
      <alignment horizontal="center"/>
    </xf>
    <xf numFmtId="6" fontId="51" fillId="53" borderId="81" xfId="0" applyNumberFormat="1" applyFont="1" applyFill="1" applyBorder="1" applyAlignment="1">
      <alignment horizontal="center"/>
    </xf>
    <xf numFmtId="164" fontId="51" fillId="53" borderId="81" xfId="0" applyNumberFormat="1" applyFont="1" applyFill="1" applyBorder="1" applyAlignment="1">
      <alignment horizontal="center"/>
    </xf>
    <xf numFmtId="164" fontId="83" fillId="53" borderId="81" xfId="0" applyNumberFormat="1" applyFont="1" applyFill="1" applyBorder="1" applyAlignment="1">
      <alignment horizontal="center"/>
    </xf>
    <xf numFmtId="6" fontId="51" fillId="30" borderId="81" xfId="0" applyNumberFormat="1" applyFont="1" applyFill="1" applyBorder="1" applyAlignment="1">
      <alignment horizontal="center"/>
    </xf>
    <xf numFmtId="5" fontId="51" fillId="30" borderId="81" xfId="0" applyNumberFormat="1" applyFont="1" applyFill="1" applyBorder="1" applyAlignment="1">
      <alignment horizontal="center"/>
    </xf>
    <xf numFmtId="3" fontId="51" fillId="30" borderId="81" xfId="0" applyNumberFormat="1" applyFont="1" applyFill="1" applyBorder="1" applyAlignment="1">
      <alignment horizontal="center"/>
    </xf>
    <xf numFmtId="0" fontId="126" fillId="53" borderId="81" xfId="0" applyFont="1" applyFill="1" applyBorder="1" applyAlignment="1">
      <alignment horizontal="center"/>
    </xf>
    <xf numFmtId="0" fontId="126" fillId="30" borderId="81" xfId="0" applyFont="1" applyFill="1" applyBorder="1" applyAlignment="1">
      <alignment horizontal="center"/>
    </xf>
    <xf numFmtId="3" fontId="83" fillId="30" borderId="81" xfId="0" applyNumberFormat="1" applyFont="1" applyFill="1" applyBorder="1" applyAlignment="1">
      <alignment horizontal="center"/>
    </xf>
    <xf numFmtId="0" fontId="89" fillId="10" borderId="31" xfId="236" applyFont="1" applyFill="1" applyBorder="1" applyAlignment="1">
      <alignment horizontal="center" vertical="center"/>
    </xf>
    <xf numFmtId="0" fontId="89" fillId="10" borderId="40" xfId="236" applyFont="1" applyFill="1" applyBorder="1" applyAlignment="1" applyProtection="1">
      <alignment horizontal="center" vertical="center"/>
    </xf>
    <xf numFmtId="0" fontId="130" fillId="7" borderId="0" xfId="236" applyFont="1" applyFill="1" applyProtection="1"/>
    <xf numFmtId="0" fontId="51" fillId="7" borderId="0" xfId="236" applyFont="1" applyFill="1" applyProtection="1"/>
    <xf numFmtId="9" fontId="51" fillId="0" borderId="0" xfId="236" applyNumberFormat="1" applyFont="1" applyAlignment="1" applyProtection="1">
      <alignment vertical="center"/>
    </xf>
    <xf numFmtId="0" fontId="83" fillId="0" borderId="0" xfId="0" applyFont="1" applyBorder="1" applyAlignment="1">
      <alignment vertical="top"/>
    </xf>
    <xf numFmtId="0" fontId="83" fillId="0" borderId="0" xfId="0" applyFont="1" applyAlignment="1">
      <alignment vertical="top"/>
    </xf>
    <xf numFmtId="0" fontId="51" fillId="29" borderId="87" xfId="236" applyNumberFormat="1" applyFont="1" applyFill="1" applyBorder="1" applyAlignment="1" applyProtection="1">
      <alignment horizontal="center" vertical="center" wrapText="1"/>
      <protection locked="0"/>
    </xf>
    <xf numFmtId="0" fontId="94" fillId="0" borderId="79" xfId="236" applyFont="1" applyBorder="1" applyProtection="1"/>
    <xf numFmtId="0" fontId="94" fillId="0" borderId="0" xfId="236" applyFont="1" applyBorder="1" applyProtection="1"/>
    <xf numFmtId="0" fontId="133" fillId="30" borderId="0" xfId="236" applyFont="1" applyFill="1" applyBorder="1" applyAlignment="1">
      <alignment horizontal="center" vertical="center"/>
    </xf>
    <xf numFmtId="5" fontId="120" fillId="30" borderId="0" xfId="1" applyNumberFormat="1" applyFont="1" applyFill="1" applyBorder="1" applyAlignment="1">
      <alignment horizontal="center" vertical="center"/>
    </xf>
    <xf numFmtId="0" fontId="94" fillId="30" borderId="0" xfId="236" applyFont="1" applyFill="1" applyBorder="1" applyProtection="1"/>
    <xf numFmtId="0" fontId="89" fillId="10" borderId="63" xfId="236" applyFont="1" applyFill="1" applyBorder="1" applyAlignment="1">
      <alignment horizontal="center" vertical="center"/>
    </xf>
    <xf numFmtId="0" fontId="99" fillId="10" borderId="13" xfId="236" applyFont="1" applyFill="1" applyBorder="1" applyAlignment="1">
      <alignment horizontal="center" vertical="center" wrapText="1"/>
    </xf>
    <xf numFmtId="0" fontId="51" fillId="0" borderId="91" xfId="236" applyFont="1" applyBorder="1" applyAlignment="1">
      <alignment vertical="center"/>
    </xf>
    <xf numFmtId="0" fontId="51" fillId="55" borderId="0" xfId="236" applyNumberFormat="1" applyFont="1" applyFill="1" applyBorder="1" applyAlignment="1" applyProtection="1">
      <alignment horizontal="center" vertical="center" wrapText="1"/>
      <protection locked="0"/>
    </xf>
    <xf numFmtId="5" fontId="120" fillId="8" borderId="67" xfId="1" applyNumberFormat="1" applyFont="1" applyFill="1" applyBorder="1" applyAlignment="1">
      <alignment horizontal="center" vertical="center"/>
    </xf>
    <xf numFmtId="5" fontId="120" fillId="8" borderId="95" xfId="1" applyNumberFormat="1" applyFont="1" applyFill="1" applyBorder="1" applyAlignment="1">
      <alignment horizontal="center" vertical="center"/>
    </xf>
    <xf numFmtId="0" fontId="51" fillId="55" borderId="0" xfId="236" applyFont="1" applyFill="1" applyAlignment="1" applyProtection="1"/>
    <xf numFmtId="0" fontId="89" fillId="10" borderId="110" xfId="236" applyFont="1" applyFill="1" applyBorder="1" applyAlignment="1" applyProtection="1">
      <alignment vertical="center"/>
    </xf>
    <xf numFmtId="0" fontId="51" fillId="0" borderId="110" xfId="236" applyFont="1" applyBorder="1" applyAlignment="1" applyProtection="1">
      <alignment vertical="center"/>
    </xf>
    <xf numFmtId="0" fontId="51" fillId="0" borderId="112" xfId="236" applyFont="1" applyBorder="1" applyAlignment="1" applyProtection="1">
      <alignment vertical="center"/>
    </xf>
    <xf numFmtId="0" fontId="51" fillId="0" borderId="101" xfId="236" applyFont="1" applyBorder="1" applyAlignment="1" applyProtection="1"/>
    <xf numFmtId="0" fontId="99" fillId="10" borderId="120" xfId="236" applyFont="1" applyFill="1" applyBorder="1" applyAlignment="1">
      <alignment horizontal="center" vertical="center" wrapText="1"/>
    </xf>
    <xf numFmtId="0" fontId="101" fillId="10" borderId="126" xfId="236" applyFont="1" applyFill="1" applyBorder="1" applyAlignment="1">
      <alignment horizontal="center" vertical="center" wrapText="1"/>
    </xf>
    <xf numFmtId="0" fontId="51" fillId="0" borderId="109" xfId="236" applyFont="1" applyBorder="1" applyAlignment="1">
      <alignment vertical="center" wrapText="1"/>
    </xf>
    <xf numFmtId="0" fontId="51" fillId="0" borderId="110" xfId="236" applyFont="1" applyBorder="1" applyAlignment="1">
      <alignment vertical="center" wrapText="1"/>
    </xf>
    <xf numFmtId="0" fontId="89" fillId="10" borderId="110" xfId="236" applyFont="1" applyFill="1" applyBorder="1" applyAlignment="1">
      <alignment vertical="center"/>
    </xf>
    <xf numFmtId="0" fontId="87" fillId="10" borderId="116" xfId="236" applyFont="1" applyFill="1" applyBorder="1" applyAlignment="1">
      <alignment horizontal="center" vertical="center"/>
    </xf>
    <xf numFmtId="0" fontId="51" fillId="0" borderId="110" xfId="236" applyFont="1" applyFill="1" applyBorder="1" applyAlignment="1">
      <alignment vertical="center" wrapText="1"/>
    </xf>
    <xf numFmtId="0" fontId="51" fillId="0" borderId="110" xfId="236" applyFont="1" applyFill="1" applyBorder="1" applyAlignment="1" applyProtection="1">
      <alignment vertical="center"/>
    </xf>
    <xf numFmtId="0" fontId="89" fillId="10" borderId="110" xfId="236" applyFont="1" applyFill="1" applyBorder="1" applyAlignment="1">
      <alignment vertical="center" wrapText="1"/>
    </xf>
    <xf numFmtId="0" fontId="51" fillId="30" borderId="71" xfId="236" applyFont="1" applyFill="1" applyBorder="1" applyProtection="1"/>
    <xf numFmtId="0" fontId="83" fillId="0" borderId="0" xfId="236" applyFont="1" applyBorder="1" applyAlignment="1">
      <alignment horizontal="center" vertical="center"/>
    </xf>
    <xf numFmtId="0" fontId="51" fillId="55" borderId="0" xfId="236" applyFont="1" applyFill="1" applyBorder="1" applyAlignment="1">
      <alignment vertical="center" wrapText="1"/>
    </xf>
    <xf numFmtId="1" fontId="51" fillId="55" borderId="0" xfId="236" applyNumberFormat="1" applyFont="1" applyFill="1" applyBorder="1" applyAlignment="1" applyProtection="1">
      <alignment horizontal="center" vertical="center" wrapText="1"/>
      <protection locked="0"/>
    </xf>
    <xf numFmtId="0" fontId="51" fillId="30" borderId="0" xfId="236" applyFont="1" applyFill="1" applyBorder="1" applyProtection="1"/>
    <xf numFmtId="0" fontId="101" fillId="10" borderId="132" xfId="236" applyFont="1" applyFill="1" applyBorder="1" applyAlignment="1">
      <alignment horizontal="center" vertical="center" wrapText="1"/>
    </xf>
    <xf numFmtId="0" fontId="51" fillId="0" borderId="64" xfId="236" applyNumberFormat="1" applyFont="1" applyFill="1" applyBorder="1" applyAlignment="1" applyProtection="1">
      <alignment horizontal="center" vertical="center" wrapText="1"/>
      <protection locked="0"/>
    </xf>
    <xf numFmtId="0" fontId="51" fillId="0" borderId="135" xfId="236" applyNumberFormat="1" applyFont="1" applyFill="1" applyBorder="1" applyAlignment="1" applyProtection="1">
      <alignment horizontal="center" vertical="center" wrapText="1"/>
      <protection locked="0"/>
    </xf>
    <xf numFmtId="0" fontId="51" fillId="0" borderId="134" xfId="236" applyFont="1" applyFill="1" applyBorder="1" applyAlignment="1">
      <alignment vertical="center" wrapText="1"/>
    </xf>
    <xf numFmtId="0" fontId="51" fillId="0" borderId="134" xfId="236" applyFont="1" applyBorder="1" applyAlignment="1" applyProtection="1">
      <alignment vertical="center" wrapText="1"/>
    </xf>
    <xf numFmtId="0" fontId="51" fillId="0" borderId="136" xfId="236" applyFont="1" applyBorder="1" applyAlignment="1">
      <alignment vertical="center" wrapText="1"/>
    </xf>
    <xf numFmtId="0" fontId="51" fillId="0" borderId="137" xfId="4" applyNumberFormat="1" applyFont="1" applyFill="1" applyBorder="1" applyAlignment="1" applyProtection="1">
      <alignment horizontal="center" vertical="center" wrapText="1"/>
      <protection locked="0"/>
    </xf>
    <xf numFmtId="0" fontId="51" fillId="8" borderId="110" xfId="236" applyFont="1" applyFill="1" applyBorder="1" applyAlignment="1">
      <alignment vertical="center" wrapText="1"/>
    </xf>
    <xf numFmtId="0" fontId="51" fillId="0" borderId="117" xfId="236" applyFont="1" applyBorder="1" applyAlignment="1">
      <alignment vertical="center" wrapText="1"/>
    </xf>
    <xf numFmtId="1" fontId="51" fillId="0" borderId="118" xfId="236" applyNumberFormat="1" applyFont="1" applyFill="1" applyBorder="1" applyAlignment="1" applyProtection="1">
      <alignment horizontal="center" vertical="center" wrapText="1"/>
      <protection locked="0"/>
    </xf>
    <xf numFmtId="0" fontId="51" fillId="0" borderId="110" xfId="236" applyFont="1" applyBorder="1" applyAlignment="1">
      <alignment horizontal="center" vertical="center"/>
    </xf>
    <xf numFmtId="0" fontId="83" fillId="0" borderId="112" xfId="236" applyFont="1" applyBorder="1" applyAlignment="1">
      <alignment horizontal="center" vertical="center"/>
    </xf>
    <xf numFmtId="0" fontId="83" fillId="0" borderId="92" xfId="236" applyFont="1" applyBorder="1" applyAlignment="1">
      <alignment horizontal="center" vertical="center"/>
    </xf>
    <xf numFmtId="0" fontId="83" fillId="0" borderId="95" xfId="236" applyFont="1" applyBorder="1" applyAlignment="1">
      <alignment horizontal="center" vertical="center"/>
    </xf>
    <xf numFmtId="0" fontId="91" fillId="10" borderId="114" xfId="236" applyFont="1" applyFill="1" applyBorder="1" applyAlignment="1">
      <alignment vertical="center"/>
    </xf>
    <xf numFmtId="0" fontId="89" fillId="10" borderId="141" xfId="236" applyFont="1" applyFill="1" applyBorder="1" applyAlignment="1">
      <alignment horizontal="center" vertical="center"/>
    </xf>
    <xf numFmtId="0" fontId="89" fillId="10" borderId="114" xfId="236" applyFont="1" applyFill="1" applyBorder="1" applyAlignment="1">
      <alignment vertical="center"/>
    </xf>
    <xf numFmtId="0" fontId="51" fillId="0" borderId="112" xfId="236" applyFont="1" applyBorder="1" applyAlignment="1">
      <alignment vertical="center"/>
    </xf>
    <xf numFmtId="0" fontId="51" fillId="0" borderId="0" xfId="236" applyFont="1" applyBorder="1" applyAlignment="1">
      <alignment vertical="center"/>
    </xf>
    <xf numFmtId="188" fontId="51" fillId="8" borderId="0" xfId="1" applyNumberFormat="1" applyFont="1" applyFill="1" applyBorder="1" applyAlignment="1">
      <alignment horizontal="center" vertical="center"/>
    </xf>
    <xf numFmtId="3" fontId="51" fillId="8" borderId="0" xfId="1" applyNumberFormat="1" applyFont="1" applyFill="1" applyBorder="1" applyAlignment="1">
      <alignment horizontal="center" vertical="center"/>
    </xf>
    <xf numFmtId="5" fontId="120" fillId="8" borderId="16" xfId="1" applyNumberFormat="1" applyFont="1" applyFill="1" applyBorder="1" applyAlignment="1">
      <alignment horizontal="center" vertical="center"/>
    </xf>
    <xf numFmtId="0" fontId="83" fillId="0" borderId="16" xfId="236" applyFont="1" applyBorder="1" applyProtection="1"/>
    <xf numFmtId="0" fontId="83" fillId="0" borderId="16" xfId="236" applyFont="1" applyBorder="1" applyAlignment="1">
      <alignment horizontal="center" vertical="center"/>
    </xf>
    <xf numFmtId="0" fontId="89" fillId="10" borderId="11" xfId="236" applyFont="1" applyFill="1" applyBorder="1" applyAlignment="1">
      <alignment horizontal="center" vertical="center" wrapText="1"/>
    </xf>
    <xf numFmtId="166" fontId="51" fillId="8" borderId="135" xfId="236" applyNumberFormat="1" applyFont="1" applyFill="1" applyBorder="1" applyAlignment="1" applyProtection="1">
      <alignment horizontal="center" vertical="center" wrapText="1"/>
      <protection locked="0"/>
    </xf>
    <xf numFmtId="0" fontId="51" fillId="0" borderId="0" xfId="0" applyFont="1" applyBorder="1"/>
    <xf numFmtId="0" fontId="51" fillId="55" borderId="0" xfId="236" applyFont="1" applyFill="1" applyBorder="1" applyProtection="1"/>
    <xf numFmtId="0" fontId="51" fillId="55" borderId="0" xfId="236" applyFont="1" applyFill="1" applyProtection="1"/>
    <xf numFmtId="0" fontId="51" fillId="0" borderId="0" xfId="236" applyNumberFormat="1" applyFont="1" applyFill="1" applyBorder="1" applyAlignment="1" applyProtection="1">
      <alignment horizontal="center" vertical="center" wrapText="1"/>
      <protection locked="0"/>
    </xf>
    <xf numFmtId="0" fontId="51" fillId="0" borderId="0" xfId="236" applyFont="1" applyFill="1" applyBorder="1" applyAlignment="1">
      <alignment vertical="center" wrapText="1"/>
    </xf>
    <xf numFmtId="1" fontId="51" fillId="0" borderId="0" xfId="236" applyNumberFormat="1" applyFont="1" applyFill="1" applyBorder="1" applyAlignment="1" applyProtection="1">
      <alignment horizontal="center" vertical="center" wrapText="1"/>
      <protection locked="0"/>
    </xf>
    <xf numFmtId="0" fontId="90" fillId="10" borderId="116" xfId="236" applyFont="1" applyFill="1" applyBorder="1" applyAlignment="1">
      <alignment horizontal="center" vertical="center" wrapText="1"/>
    </xf>
    <xf numFmtId="0" fontId="98" fillId="10" borderId="135" xfId="236" applyFont="1" applyFill="1" applyBorder="1" applyAlignment="1">
      <alignment horizontal="center" vertical="center"/>
    </xf>
    <xf numFmtId="0" fontId="89" fillId="10" borderId="135" xfId="236" applyFont="1" applyFill="1" applyBorder="1" applyAlignment="1">
      <alignment horizontal="center" vertical="center"/>
    </xf>
    <xf numFmtId="0" fontId="51" fillId="0" borderId="142" xfId="236" applyFont="1" applyBorder="1" applyAlignment="1">
      <alignment vertical="center"/>
    </xf>
    <xf numFmtId="188" fontId="51" fillId="8" borderId="135" xfId="1" applyNumberFormat="1" applyFont="1" applyFill="1" applyBorder="1" applyAlignment="1" applyProtection="1">
      <alignment horizontal="center" vertical="center"/>
      <protection locked="0"/>
    </xf>
    <xf numFmtId="0" fontId="51" fillId="8" borderId="135" xfId="1" applyNumberFormat="1" applyFont="1" applyFill="1" applyBorder="1" applyAlignment="1" applyProtection="1">
      <alignment horizontal="center" vertical="center"/>
      <protection locked="0"/>
    </xf>
    <xf numFmtId="5" fontId="51" fillId="8" borderId="135" xfId="1" applyNumberFormat="1" applyFont="1" applyFill="1" applyBorder="1" applyAlignment="1" applyProtection="1">
      <alignment horizontal="center" vertical="center"/>
      <protection locked="0"/>
    </xf>
    <xf numFmtId="0" fontId="89" fillId="10" borderId="13" xfId="236" applyFont="1" applyFill="1" applyBorder="1" applyAlignment="1">
      <alignment horizontal="center" vertical="center" wrapText="1"/>
    </xf>
    <xf numFmtId="0" fontId="51" fillId="0" borderId="142" xfId="236" applyFont="1" applyBorder="1" applyAlignment="1">
      <alignment vertical="center" wrapText="1"/>
    </xf>
    <xf numFmtId="0" fontId="89" fillId="10" borderId="12" xfId="236" applyFont="1" applyFill="1" applyBorder="1" applyAlignment="1">
      <alignment horizontal="center" vertical="center"/>
    </xf>
    <xf numFmtId="3" fontId="51" fillId="0" borderId="135" xfId="1" applyNumberFormat="1" applyFont="1" applyFill="1" applyBorder="1" applyAlignment="1" applyProtection="1">
      <alignment horizontal="center" vertical="center"/>
      <protection locked="0"/>
    </xf>
    <xf numFmtId="5" fontId="51" fillId="0" borderId="135" xfId="1" applyNumberFormat="1" applyFont="1" applyFill="1" applyBorder="1" applyAlignment="1" applyProtection="1">
      <alignment horizontal="center" vertical="center"/>
      <protection locked="0"/>
    </xf>
    <xf numFmtId="0" fontId="51" fillId="0" borderId="88" xfId="236" applyFont="1" applyBorder="1" applyAlignment="1">
      <alignment vertical="center" wrapText="1"/>
    </xf>
    <xf numFmtId="0" fontId="51" fillId="0" borderId="135" xfId="0" applyNumberFormat="1" applyFont="1" applyFill="1" applyBorder="1" applyAlignment="1" applyProtection="1">
      <alignment horizontal="center" vertical="center" wrapText="1"/>
      <protection locked="0"/>
    </xf>
    <xf numFmtId="9" fontId="51" fillId="0" borderId="64" xfId="236" applyNumberFormat="1" applyFont="1" applyFill="1" applyBorder="1" applyAlignment="1" applyProtection="1">
      <alignment horizontal="center" vertical="center" wrapText="1"/>
      <protection locked="0"/>
    </xf>
    <xf numFmtId="164" fontId="51" fillId="0" borderId="135" xfId="0" applyNumberFormat="1" applyFont="1" applyFill="1" applyBorder="1" applyAlignment="1" applyProtection="1">
      <alignment horizontal="center" vertical="center" wrapText="1"/>
      <protection locked="0"/>
    </xf>
    <xf numFmtId="164" fontId="51" fillId="0" borderId="64" xfId="236" applyNumberFormat="1" applyFont="1" applyFill="1" applyBorder="1" applyAlignment="1" applyProtection="1">
      <alignment horizontal="center" vertical="center" wrapText="1"/>
      <protection locked="0"/>
    </xf>
    <xf numFmtId="0" fontId="51" fillId="0" borderId="142" xfId="236" applyFont="1" applyFill="1" applyBorder="1" applyAlignment="1">
      <alignment vertical="center" wrapText="1"/>
    </xf>
    <xf numFmtId="49" fontId="51" fillId="0" borderId="64" xfId="236" applyNumberFormat="1" applyFont="1" applyFill="1" applyBorder="1" applyAlignment="1" applyProtection="1">
      <alignment horizontal="center" vertical="center" wrapText="1"/>
      <protection locked="0"/>
    </xf>
    <xf numFmtId="0" fontId="51" fillId="0" borderId="144" xfId="236" applyFont="1" applyFill="1" applyBorder="1" applyAlignment="1">
      <alignment vertical="center" wrapText="1"/>
    </xf>
    <xf numFmtId="0" fontId="51" fillId="0" borderId="145" xfId="4" applyNumberFormat="1" applyFont="1" applyFill="1" applyBorder="1" applyAlignment="1" applyProtection="1">
      <alignment horizontal="center" vertical="center" wrapText="1"/>
      <protection locked="0"/>
    </xf>
    <xf numFmtId="0" fontId="51" fillId="0" borderId="154" xfId="236" applyNumberFormat="1" applyFont="1" applyFill="1" applyBorder="1" applyAlignment="1" applyProtection="1">
      <alignment horizontal="center" vertical="center" wrapText="1"/>
      <protection locked="0"/>
    </xf>
    <xf numFmtId="0" fontId="51" fillId="55" borderId="0" xfId="4" applyNumberFormat="1" applyFont="1" applyFill="1" applyBorder="1" applyAlignment="1" applyProtection="1">
      <alignment horizontal="center" vertical="center" wrapText="1"/>
      <protection locked="0"/>
    </xf>
    <xf numFmtId="5" fontId="120" fillId="8" borderId="15" xfId="1" applyNumberFormat="1" applyFont="1" applyFill="1" applyBorder="1" applyAlignment="1">
      <alignment horizontal="center" vertical="center"/>
    </xf>
    <xf numFmtId="0" fontId="98" fillId="10" borderId="135" xfId="236" applyFont="1" applyFill="1" applyBorder="1" applyAlignment="1">
      <alignment horizontal="center" vertical="center" wrapText="1"/>
    </xf>
    <xf numFmtId="164" fontId="120" fillId="0" borderId="67" xfId="236" applyNumberFormat="1" applyFont="1" applyFill="1" applyBorder="1" applyAlignment="1">
      <alignment horizontal="center" vertical="center" wrapText="1"/>
    </xf>
    <xf numFmtId="0" fontId="51" fillId="0" borderId="142" xfId="236" applyFont="1" applyBorder="1" applyAlignment="1">
      <alignment horizontal="center" vertical="center"/>
    </xf>
    <xf numFmtId="187" fontId="51" fillId="8" borderId="135" xfId="4" applyNumberFormat="1" applyFont="1" applyFill="1" applyBorder="1" applyAlignment="1" applyProtection="1">
      <alignment horizontal="center" vertical="center"/>
      <protection locked="0"/>
    </xf>
    <xf numFmtId="3" fontId="51" fillId="0" borderId="135" xfId="4" applyNumberFormat="1" applyFont="1" applyFill="1" applyBorder="1" applyAlignment="1" applyProtection="1">
      <alignment horizontal="center" vertical="center"/>
      <protection locked="0"/>
    </xf>
    <xf numFmtId="164" fontId="51" fillId="0" borderId="135" xfId="4" applyNumberFormat="1" applyFont="1" applyFill="1" applyBorder="1" applyAlignment="1" applyProtection="1">
      <alignment horizontal="center" vertical="center"/>
      <protection locked="0"/>
    </xf>
    <xf numFmtId="0" fontId="83" fillId="0" borderId="15" xfId="236" applyFont="1" applyBorder="1" applyAlignment="1">
      <alignment horizontal="center" vertical="center"/>
    </xf>
    <xf numFmtId="5" fontId="51" fillId="0" borderId="4" xfId="1" applyNumberFormat="1" applyFont="1" applyFill="1" applyBorder="1" applyAlignment="1">
      <alignment horizontal="center" vertical="center"/>
    </xf>
    <xf numFmtId="0" fontId="51" fillId="29" borderId="128" xfId="236" applyNumberFormat="1" applyFont="1" applyFill="1" applyBorder="1" applyAlignment="1" applyProtection="1">
      <alignment horizontal="center" vertical="center" wrapText="1"/>
      <protection locked="0"/>
    </xf>
    <xf numFmtId="0" fontId="11" fillId="8" borderId="0" xfId="236" applyFont="1" applyFill="1" applyAlignment="1" applyProtection="1">
      <alignment wrapText="1"/>
    </xf>
    <xf numFmtId="0" fontId="118" fillId="8" borderId="0" xfId="236" applyFont="1" applyFill="1" applyAlignment="1" applyProtection="1">
      <alignment wrapText="1"/>
    </xf>
    <xf numFmtId="0" fontId="27" fillId="8" borderId="0" xfId="236" applyFont="1" applyFill="1" applyAlignment="1" applyProtection="1">
      <alignment wrapText="1"/>
    </xf>
    <xf numFmtId="0" fontId="83" fillId="0" borderId="4" xfId="3" applyFont="1" applyBorder="1" applyProtection="1"/>
    <xf numFmtId="0" fontId="83" fillId="0" borderId="4" xfId="3" applyFont="1" applyBorder="1" applyAlignment="1" applyProtection="1"/>
    <xf numFmtId="0" fontId="51" fillId="0" borderId="0" xfId="3" applyFont="1" applyBorder="1" applyAlignment="1" applyProtection="1"/>
    <xf numFmtId="0" fontId="83" fillId="0" borderId="4" xfId="3" applyFont="1" applyBorder="1" applyAlignment="1" applyProtection="1">
      <alignment horizontal="left" vertical="top"/>
    </xf>
    <xf numFmtId="0" fontId="82" fillId="0" borderId="4" xfId="0" applyFont="1" applyBorder="1" applyAlignment="1" applyProtection="1"/>
    <xf numFmtId="0" fontId="83" fillId="0" borderId="4" xfId="3" applyFont="1" applyBorder="1" applyAlignment="1" applyProtection="1">
      <alignment vertical="top"/>
    </xf>
    <xf numFmtId="0" fontId="83" fillId="0" borderId="4" xfId="3" applyFont="1" applyFill="1" applyBorder="1" applyProtection="1"/>
    <xf numFmtId="42" fontId="51" fillId="0" borderId="90" xfId="3" applyNumberFormat="1" applyFont="1" applyBorder="1" applyAlignment="1" applyProtection="1">
      <alignment horizontal="center"/>
    </xf>
    <xf numFmtId="0" fontId="51" fillId="0" borderId="4" xfId="0" applyFont="1" applyBorder="1" applyProtection="1"/>
    <xf numFmtId="0" fontId="51" fillId="0" borderId="0" xfId="0" applyFont="1" applyBorder="1" applyProtection="1"/>
    <xf numFmtId="0" fontId="83" fillId="9" borderId="135" xfId="3" applyNumberFormat="1" applyFont="1" applyFill="1" applyBorder="1" applyAlignment="1" applyProtection="1">
      <alignment horizontal="center" vertical="top"/>
    </xf>
    <xf numFmtId="0" fontId="83" fillId="9" borderId="135" xfId="3" applyNumberFormat="1" applyFont="1" applyFill="1" applyBorder="1" applyAlignment="1" applyProtection="1">
      <alignment horizontal="center" vertical="top" wrapText="1"/>
    </xf>
    <xf numFmtId="49" fontId="83" fillId="9" borderId="135" xfId="3" applyNumberFormat="1" applyFont="1" applyFill="1" applyBorder="1" applyAlignment="1" applyProtection="1">
      <alignment horizontal="center" vertical="top"/>
    </xf>
    <xf numFmtId="3" fontId="83" fillId="9" borderId="135" xfId="0" applyNumberFormat="1" applyFont="1" applyFill="1" applyBorder="1" applyAlignment="1" applyProtection="1">
      <alignment horizontal="center" vertical="center" wrapText="1"/>
    </xf>
    <xf numFmtId="0" fontId="51" fillId="0" borderId="0" xfId="0" applyFont="1" applyBorder="1" applyAlignment="1" applyProtection="1">
      <alignment vertical="top"/>
    </xf>
    <xf numFmtId="0" fontId="51" fillId="0" borderId="90" xfId="0" applyFont="1" applyBorder="1" applyAlignment="1" applyProtection="1">
      <alignment vertical="top"/>
    </xf>
    <xf numFmtId="0" fontId="87" fillId="0" borderId="0" xfId="0" applyFont="1" applyFill="1" applyBorder="1" applyAlignment="1" applyProtection="1">
      <alignment horizontal="center"/>
    </xf>
    <xf numFmtId="0" fontId="87" fillId="0" borderId="90" xfId="0" applyFont="1" applyFill="1" applyBorder="1" applyAlignment="1" applyProtection="1">
      <alignment horizontal="center"/>
    </xf>
    <xf numFmtId="0" fontId="51" fillId="0" borderId="0" xfId="0" applyFont="1" applyFill="1" applyBorder="1" applyAlignment="1" applyProtection="1">
      <alignment vertical="top" wrapText="1"/>
    </xf>
    <xf numFmtId="0" fontId="51" fillId="0" borderId="90" xfId="0" applyFont="1" applyFill="1" applyBorder="1" applyAlignment="1" applyProtection="1">
      <alignment vertical="top" wrapText="1"/>
    </xf>
    <xf numFmtId="0" fontId="51" fillId="0" borderId="0" xfId="0" applyFont="1" applyAlignment="1" applyProtection="1">
      <alignment vertical="center"/>
    </xf>
    <xf numFmtId="0" fontId="134" fillId="0" borderId="0" xfId="0" applyFont="1" applyBorder="1" applyAlignment="1" applyProtection="1"/>
    <xf numFmtId="0" fontId="136" fillId="0" borderId="0" xfId="236" applyFont="1" applyBorder="1" applyAlignment="1" applyProtection="1">
      <alignment horizontal="left" vertical="top"/>
    </xf>
    <xf numFmtId="0" fontId="87" fillId="0" borderId="0" xfId="236" applyFont="1" applyFill="1" applyBorder="1" applyProtection="1"/>
    <xf numFmtId="0" fontId="87" fillId="0" borderId="0" xfId="236" applyFont="1" applyFill="1" applyBorder="1" applyAlignment="1" applyProtection="1">
      <alignment horizontal="center"/>
    </xf>
    <xf numFmtId="0" fontId="86" fillId="29" borderId="0" xfId="236" applyFont="1" applyFill="1" applyBorder="1" applyAlignment="1" applyProtection="1">
      <alignment horizontal="left"/>
    </xf>
    <xf numFmtId="0" fontId="101" fillId="10" borderId="29" xfId="236" applyFont="1" applyFill="1" applyBorder="1" applyAlignment="1" applyProtection="1">
      <alignment horizontal="center" vertical="center"/>
    </xf>
    <xf numFmtId="0" fontId="51" fillId="0" borderId="109" xfId="236" applyFont="1" applyBorder="1" applyAlignment="1" applyProtection="1">
      <alignment vertical="center" wrapText="1"/>
    </xf>
    <xf numFmtId="0" fontId="51" fillId="0" borderId="33" xfId="236" applyNumberFormat="1" applyFont="1" applyFill="1" applyBorder="1" applyAlignment="1" applyProtection="1">
      <alignment horizontal="center" vertical="center" wrapText="1"/>
    </xf>
    <xf numFmtId="0" fontId="51" fillId="0" borderId="110" xfId="236" applyFont="1" applyBorder="1" applyAlignment="1" applyProtection="1">
      <alignment vertical="center" wrapText="1"/>
    </xf>
    <xf numFmtId="164" fontId="51" fillId="0" borderId="31" xfId="236" applyNumberFormat="1" applyFont="1" applyFill="1" applyBorder="1" applyAlignment="1" applyProtection="1">
      <alignment horizontal="center" vertical="center" wrapText="1"/>
    </xf>
    <xf numFmtId="164" fontId="51" fillId="0" borderId="33" xfId="236" applyNumberFormat="1" applyFont="1" applyFill="1" applyBorder="1" applyAlignment="1" applyProtection="1">
      <alignment horizontal="center" vertical="center" wrapText="1"/>
    </xf>
    <xf numFmtId="0" fontId="51" fillId="0" borderId="31" xfId="236" applyNumberFormat="1" applyFont="1" applyFill="1" applyBorder="1" applyAlignment="1" applyProtection="1">
      <alignment horizontal="center" vertical="center" wrapText="1"/>
    </xf>
    <xf numFmtId="0" fontId="87" fillId="10" borderId="31" xfId="236" applyFont="1" applyFill="1" applyBorder="1" applyAlignment="1" applyProtection="1">
      <alignment vertical="center"/>
    </xf>
    <xf numFmtId="0" fontId="87" fillId="10" borderId="116" xfId="236" applyFont="1" applyFill="1" applyBorder="1" applyAlignment="1" applyProtection="1">
      <alignment horizontal="center" vertical="center"/>
    </xf>
    <xf numFmtId="0" fontId="51" fillId="0" borderId="110" xfId="236" applyFont="1" applyFill="1" applyBorder="1" applyAlignment="1" applyProtection="1">
      <alignment vertical="center" wrapText="1"/>
    </xf>
    <xf numFmtId="0" fontId="89" fillId="10" borderId="110" xfId="236" applyFont="1" applyFill="1" applyBorder="1" applyAlignment="1" applyProtection="1">
      <alignment vertical="center" wrapText="1"/>
    </xf>
    <xf numFmtId="164" fontId="51" fillId="10" borderId="31" xfId="236" applyNumberFormat="1" applyFont="1" applyFill="1" applyBorder="1" applyAlignment="1" applyProtection="1">
      <alignment vertical="center" wrapText="1"/>
    </xf>
    <xf numFmtId="9" fontId="51" fillId="0" borderId="31" xfId="4" applyFont="1" applyFill="1" applyBorder="1" applyAlignment="1" applyProtection="1">
      <alignment horizontal="center" vertical="center" wrapText="1"/>
    </xf>
    <xf numFmtId="0" fontId="51" fillId="0" borderId="117" xfId="236" applyFont="1" applyFill="1" applyBorder="1" applyAlignment="1" applyProtection="1">
      <alignment vertical="center" wrapText="1"/>
    </xf>
    <xf numFmtId="9" fontId="51" fillId="55" borderId="0" xfId="4" applyFont="1" applyFill="1" applyBorder="1" applyAlignment="1" applyProtection="1">
      <alignment horizontal="center" vertical="center" wrapText="1"/>
    </xf>
    <xf numFmtId="0" fontId="51" fillId="55" borderId="0" xfId="236" applyNumberFormat="1" applyFont="1" applyFill="1" applyBorder="1" applyAlignment="1" applyProtection="1">
      <alignment horizontal="center" vertical="center" wrapText="1"/>
    </xf>
    <xf numFmtId="187" fontId="51" fillId="8" borderId="31" xfId="236" applyNumberFormat="1" applyFont="1" applyFill="1" applyBorder="1" applyAlignment="1" applyProtection="1">
      <alignment horizontal="center" vertical="center"/>
    </xf>
    <xf numFmtId="3" fontId="51" fillId="8" borderId="31" xfId="41" applyNumberFormat="1" applyFont="1" applyFill="1" applyBorder="1" applyAlignment="1" applyProtection="1">
      <alignment horizontal="center" vertical="center"/>
    </xf>
    <xf numFmtId="164" fontId="51" fillId="8" borderId="31" xfId="236" applyNumberFormat="1" applyFont="1" applyFill="1" applyBorder="1" applyAlignment="1" applyProtection="1">
      <alignment horizontal="center" vertical="center"/>
    </xf>
    <xf numFmtId="187" fontId="51" fillId="8" borderId="32" xfId="236" applyNumberFormat="1" applyFont="1" applyFill="1" applyBorder="1" applyAlignment="1" applyProtection="1">
      <alignment horizontal="center" vertical="center"/>
    </xf>
    <xf numFmtId="0" fontId="133" fillId="0" borderId="92" xfId="236" applyFont="1" applyBorder="1" applyAlignment="1" applyProtection="1">
      <alignment horizontal="center" vertical="center"/>
    </xf>
    <xf numFmtId="164" fontId="120" fillId="8" borderId="95" xfId="236" applyNumberFormat="1" applyFont="1" applyFill="1" applyBorder="1" applyAlignment="1" applyProtection="1">
      <alignment horizontal="center" vertical="center"/>
    </xf>
    <xf numFmtId="0" fontId="133" fillId="0" borderId="95" xfId="236" applyFont="1" applyBorder="1" applyAlignment="1" applyProtection="1">
      <alignment horizontal="center" vertical="center"/>
    </xf>
    <xf numFmtId="164" fontId="120" fillId="8" borderId="113" xfId="236" applyNumberFormat="1" applyFont="1" applyFill="1" applyBorder="1" applyAlignment="1" applyProtection="1">
      <alignment horizontal="center" vertical="center"/>
    </xf>
    <xf numFmtId="0" fontId="83" fillId="0" borderId="0" xfId="236" applyFont="1" applyBorder="1" applyAlignment="1" applyProtection="1">
      <alignment vertical="center"/>
    </xf>
    <xf numFmtId="164" fontId="120" fillId="8" borderId="0" xfId="236" applyNumberFormat="1" applyFont="1" applyFill="1" applyBorder="1" applyAlignment="1" applyProtection="1">
      <alignment horizontal="center" vertical="center"/>
    </xf>
    <xf numFmtId="3" fontId="120" fillId="8" borderId="0" xfId="41" applyNumberFormat="1" applyFont="1" applyFill="1" applyBorder="1" applyAlignment="1" applyProtection="1">
      <alignment horizontal="center" vertical="center"/>
    </xf>
    <xf numFmtId="0" fontId="99" fillId="10" borderId="120" xfId="236" applyFont="1" applyFill="1" applyBorder="1" applyAlignment="1" applyProtection="1">
      <alignment horizontal="center" vertical="center" wrapText="1"/>
    </xf>
    <xf numFmtId="0" fontId="88" fillId="0" borderId="0" xfId="236" applyFont="1" applyFill="1" applyBorder="1" applyAlignment="1" applyProtection="1">
      <alignment vertical="center" wrapText="1"/>
    </xf>
    <xf numFmtId="0" fontId="51" fillId="29" borderId="33" xfId="236" applyNumberFormat="1" applyFont="1" applyFill="1" applyBorder="1" applyAlignment="1" applyProtection="1">
      <alignment horizontal="center" vertical="center" wrapText="1"/>
      <protection locked="0" hidden="1"/>
    </xf>
    <xf numFmtId="0" fontId="12" fillId="30" borderId="0" xfId="236" applyFont="1" applyFill="1"/>
    <xf numFmtId="0" fontId="12" fillId="30" borderId="0" xfId="236" applyFont="1" applyFill="1" applyAlignment="1">
      <alignment horizontal="center"/>
    </xf>
    <xf numFmtId="0" fontId="11" fillId="30" borderId="0" xfId="236" applyFill="1"/>
    <xf numFmtId="0" fontId="11" fillId="30" borderId="142" xfId="236" applyFont="1" applyFill="1" applyBorder="1" applyAlignment="1">
      <alignment horizontal="left" indent="2"/>
    </xf>
    <xf numFmtId="0" fontId="11" fillId="30" borderId="144" xfId="236" applyFont="1" applyFill="1" applyBorder="1" applyAlignment="1">
      <alignment horizontal="left" indent="2"/>
    </xf>
    <xf numFmtId="0" fontId="11" fillId="30" borderId="0" xfId="236" applyFont="1" applyFill="1"/>
    <xf numFmtId="49" fontId="11" fillId="30" borderId="0" xfId="236" applyNumberFormat="1" applyFont="1" applyFill="1" applyAlignment="1">
      <alignment horizontal="center"/>
    </xf>
    <xf numFmtId="3" fontId="11" fillId="30" borderId="143" xfId="236" applyNumberFormat="1" applyFont="1" applyFill="1" applyBorder="1" applyAlignment="1">
      <alignment horizontal="center"/>
    </xf>
    <xf numFmtId="164" fontId="11" fillId="30" borderId="143" xfId="236" applyNumberFormat="1" applyFont="1" applyFill="1" applyBorder="1" applyAlignment="1">
      <alignment horizontal="center"/>
    </xf>
    <xf numFmtId="165" fontId="11" fillId="30" borderId="158" xfId="236" applyNumberFormat="1" applyFont="1" applyFill="1" applyBorder="1" applyAlignment="1">
      <alignment horizontal="center"/>
    </xf>
    <xf numFmtId="187" fontId="11" fillId="30" borderId="143" xfId="236" applyNumberFormat="1" applyFont="1" applyFill="1" applyBorder="1" applyAlignment="1">
      <alignment horizontal="center"/>
    </xf>
    <xf numFmtId="0" fontId="11" fillId="30" borderId="158" xfId="236" applyFont="1" applyFill="1" applyBorder="1" applyAlignment="1">
      <alignment horizontal="center"/>
    </xf>
    <xf numFmtId="9" fontId="11" fillId="30" borderId="143" xfId="236" applyNumberFormat="1" applyFont="1" applyFill="1" applyBorder="1" applyAlignment="1">
      <alignment horizontal="center"/>
    </xf>
    <xf numFmtId="0" fontId="11" fillId="30" borderId="146" xfId="236" applyFont="1" applyFill="1" applyBorder="1" applyAlignment="1">
      <alignment horizontal="center"/>
    </xf>
    <xf numFmtId="0" fontId="11" fillId="30" borderId="0" xfId="236" applyFont="1" applyFill="1" applyAlignment="1">
      <alignment horizontal="center"/>
    </xf>
    <xf numFmtId="0" fontId="12" fillId="30" borderId="142" xfId="236" applyFont="1" applyFill="1" applyBorder="1" applyAlignment="1">
      <alignment horizontal="left" indent="2"/>
    </xf>
    <xf numFmtId="0" fontId="12" fillId="30" borderId="143" xfId="236" applyFont="1" applyFill="1" applyBorder="1" applyAlignment="1">
      <alignment horizontal="center"/>
    </xf>
    <xf numFmtId="0" fontId="11" fillId="30" borderId="142" xfId="236" applyFont="1" applyFill="1" applyBorder="1" applyAlignment="1">
      <alignment horizontal="right"/>
    </xf>
    <xf numFmtId="5" fontId="11" fillId="30" borderId="143" xfId="236" applyNumberFormat="1" applyFont="1" applyFill="1" applyBorder="1" applyAlignment="1">
      <alignment horizontal="center"/>
    </xf>
    <xf numFmtId="0" fontId="11" fillId="30" borderId="162" xfId="236" applyFont="1" applyFill="1" applyBorder="1"/>
    <xf numFmtId="0" fontId="12" fillId="30" borderId="142" xfId="236" applyFont="1" applyFill="1" applyBorder="1" applyAlignment="1">
      <alignment horizontal="left" indent="1"/>
    </xf>
    <xf numFmtId="0" fontId="11" fillId="30" borderId="162" xfId="236" applyFont="1" applyFill="1" applyBorder="1" applyAlignment="1">
      <alignment horizontal="right"/>
    </xf>
    <xf numFmtId="187" fontId="11" fillId="30" borderId="158" xfId="236" applyNumberFormat="1" applyFont="1" applyFill="1" applyBorder="1" applyAlignment="1">
      <alignment horizontal="center"/>
    </xf>
    <xf numFmtId="0" fontId="12" fillId="30" borderId="144" xfId="236" applyFont="1" applyFill="1" applyBorder="1" applyAlignment="1">
      <alignment horizontal="left" indent="1"/>
    </xf>
    <xf numFmtId="164" fontId="11" fillId="30" borderId="146" xfId="236" applyNumberFormat="1" applyFont="1" applyFill="1" applyBorder="1" applyAlignment="1">
      <alignment horizontal="center"/>
    </xf>
    <xf numFmtId="0" fontId="11" fillId="30" borderId="142" xfId="236" applyFont="1" applyFill="1" applyBorder="1" applyAlignment="1">
      <alignment horizontal="left" indent="1"/>
    </xf>
    <xf numFmtId="0" fontId="11" fillId="30" borderId="162" xfId="236" applyFont="1" applyFill="1" applyBorder="1" applyAlignment="1">
      <alignment horizontal="left" indent="1"/>
    </xf>
    <xf numFmtId="5" fontId="11" fillId="30" borderId="158" xfId="236" applyNumberFormat="1" applyFont="1" applyFill="1" applyBorder="1" applyAlignment="1">
      <alignment horizontal="center"/>
    </xf>
    <xf numFmtId="1" fontId="11" fillId="30" borderId="143" xfId="236" applyNumberFormat="1" applyFont="1" applyFill="1" applyBorder="1" applyAlignment="1">
      <alignment horizontal="center"/>
    </xf>
    <xf numFmtId="0" fontId="11" fillId="30" borderId="144" xfId="236" applyFont="1" applyFill="1" applyBorder="1" applyAlignment="1">
      <alignment horizontal="left" indent="1"/>
    </xf>
    <xf numFmtId="6" fontId="11" fillId="30" borderId="143" xfId="236" applyNumberFormat="1" applyFont="1" applyFill="1" applyBorder="1" applyAlignment="1">
      <alignment horizontal="center"/>
    </xf>
    <xf numFmtId="6" fontId="137" fillId="30" borderId="143" xfId="236" applyNumberFormat="1" applyFont="1" applyFill="1" applyBorder="1" applyAlignment="1">
      <alignment horizontal="center"/>
    </xf>
    <xf numFmtId="6" fontId="137" fillId="30" borderId="146" xfId="236" applyNumberFormat="1" applyFont="1" applyFill="1" applyBorder="1" applyAlignment="1">
      <alignment horizontal="center"/>
    </xf>
    <xf numFmtId="6" fontId="137" fillId="30" borderId="0" xfId="236" applyNumberFormat="1" applyFont="1" applyFill="1" applyAlignment="1">
      <alignment horizontal="center"/>
    </xf>
    <xf numFmtId="0" fontId="12" fillId="30" borderId="146" xfId="236" applyFont="1" applyFill="1" applyBorder="1" applyAlignment="1">
      <alignment horizontal="center"/>
    </xf>
    <xf numFmtId="0" fontId="11" fillId="30" borderId="88" xfId="236" applyFont="1" applyFill="1" applyBorder="1" applyAlignment="1">
      <alignment horizontal="right"/>
    </xf>
    <xf numFmtId="6" fontId="11" fillId="30" borderId="155" xfId="236" applyNumberFormat="1" applyFont="1" applyFill="1" applyBorder="1" applyAlignment="1">
      <alignment horizontal="center"/>
    </xf>
    <xf numFmtId="0" fontId="11" fillId="30" borderId="4" xfId="236" applyFont="1" applyFill="1" applyBorder="1"/>
    <xf numFmtId="0" fontId="11" fillId="30" borderId="90" xfId="236" applyFont="1" applyFill="1" applyBorder="1" applyAlignment="1">
      <alignment horizontal="center"/>
    </xf>
    <xf numFmtId="187" fontId="11" fillId="30" borderId="155" xfId="236" applyNumberFormat="1" applyFont="1" applyFill="1" applyBorder="1" applyAlignment="1">
      <alignment horizontal="center"/>
    </xf>
    <xf numFmtId="0" fontId="11" fillId="30" borderId="4" xfId="236" applyFont="1" applyFill="1" applyBorder="1" applyAlignment="1">
      <alignment horizontal="right"/>
    </xf>
    <xf numFmtId="0" fontId="12" fillId="30" borderId="4" xfId="236" applyFont="1" applyFill="1" applyBorder="1" applyAlignment="1">
      <alignment horizontal="left" indent="2"/>
    </xf>
    <xf numFmtId="5" fontId="11" fillId="30" borderId="90" xfId="236" applyNumberFormat="1" applyFont="1" applyFill="1" applyBorder="1" applyAlignment="1">
      <alignment horizontal="center"/>
    </xf>
    <xf numFmtId="0" fontId="12" fillId="30" borderId="158" xfId="236" applyFont="1" applyFill="1" applyBorder="1" applyAlignment="1">
      <alignment horizontal="center"/>
    </xf>
    <xf numFmtId="5" fontId="11" fillId="30" borderId="146" xfId="236" applyNumberFormat="1" applyFont="1" applyFill="1" applyBorder="1" applyAlignment="1">
      <alignment horizontal="center"/>
    </xf>
    <xf numFmtId="5" fontId="137" fillId="30" borderId="143" xfId="236" applyNumberFormat="1" applyFont="1" applyFill="1" applyBorder="1" applyAlignment="1">
      <alignment horizontal="center"/>
    </xf>
    <xf numFmtId="5" fontId="137" fillId="30" borderId="146" xfId="236" applyNumberFormat="1" applyFont="1" applyFill="1" applyBorder="1" applyAlignment="1">
      <alignment horizontal="center"/>
    </xf>
    <xf numFmtId="0" fontId="12" fillId="30" borderId="162" xfId="236" applyFont="1" applyFill="1" applyBorder="1"/>
    <xf numFmtId="0" fontId="12" fillId="30" borderId="4" xfId="236" applyFont="1" applyFill="1" applyBorder="1"/>
    <xf numFmtId="0" fontId="11" fillId="30" borderId="142" xfId="236" applyFont="1" applyFill="1" applyBorder="1" applyAlignment="1">
      <alignment vertical="center" wrapText="1"/>
    </xf>
    <xf numFmtId="0" fontId="11" fillId="30" borderId="143" xfId="236" applyFont="1" applyFill="1" applyBorder="1" applyAlignment="1">
      <alignment horizontal="center" wrapText="1"/>
    </xf>
    <xf numFmtId="0" fontId="11" fillId="30" borderId="144" xfId="236" applyFont="1" applyFill="1" applyBorder="1" applyAlignment="1">
      <alignment vertical="center" wrapText="1"/>
    </xf>
    <xf numFmtId="0" fontId="11" fillId="30" borderId="146" xfId="236" applyFont="1" applyFill="1" applyBorder="1" applyAlignment="1">
      <alignment horizontal="center" wrapText="1"/>
    </xf>
    <xf numFmtId="0" fontId="11" fillId="30" borderId="0" xfId="236" applyFont="1" applyFill="1" applyAlignment="1">
      <alignment wrapText="1"/>
    </xf>
    <xf numFmtId="0" fontId="11" fillId="30" borderId="0" xfId="236" applyFont="1" applyFill="1" applyAlignment="1">
      <alignment horizontal="center" wrapText="1"/>
    </xf>
    <xf numFmtId="0" fontId="11" fillId="30" borderId="142" xfId="236" applyFont="1" applyFill="1" applyBorder="1" applyAlignment="1">
      <alignment wrapText="1"/>
    </xf>
    <xf numFmtId="0" fontId="11" fillId="30" borderId="144" xfId="236" applyFont="1" applyFill="1" applyBorder="1" applyAlignment="1">
      <alignment wrapText="1"/>
    </xf>
    <xf numFmtId="0" fontId="11" fillId="30" borderId="143" xfId="236" applyFont="1" applyFill="1" applyBorder="1" applyAlignment="1">
      <alignment horizontal="center" vertical="center" wrapText="1"/>
    </xf>
    <xf numFmtId="0" fontId="11" fillId="30" borderId="146" xfId="236" applyFont="1" applyFill="1" applyBorder="1" applyAlignment="1">
      <alignment horizontal="center" vertical="center" wrapText="1"/>
    </xf>
    <xf numFmtId="0" fontId="11" fillId="30" borderId="0" xfId="236" applyFont="1" applyFill="1" applyAlignment="1">
      <alignment horizontal="center" vertical="center" wrapText="1"/>
    </xf>
    <xf numFmtId="0" fontId="11" fillId="30" borderId="143" xfId="236" applyNumberFormat="1" applyFont="1" applyFill="1" applyBorder="1" applyAlignment="1">
      <alignment horizontal="center" vertical="center"/>
    </xf>
    <xf numFmtId="0" fontId="11" fillId="0" borderId="0" xfId="236"/>
    <xf numFmtId="9" fontId="11" fillId="30" borderId="143" xfId="236" applyNumberFormat="1" applyFont="1" applyFill="1" applyBorder="1" applyAlignment="1">
      <alignment horizontal="center" wrapText="1"/>
    </xf>
    <xf numFmtId="9" fontId="11" fillId="30" borderId="146" xfId="236" applyNumberFormat="1" applyFont="1" applyFill="1" applyBorder="1" applyAlignment="1">
      <alignment horizontal="center" wrapText="1"/>
    </xf>
    <xf numFmtId="1" fontId="11" fillId="30" borderId="143" xfId="236" applyNumberFormat="1" applyFont="1" applyFill="1" applyBorder="1" applyAlignment="1">
      <alignment horizontal="center" wrapText="1"/>
    </xf>
    <xf numFmtId="1" fontId="11" fillId="30" borderId="146" xfId="236" applyNumberFormat="1" applyFont="1" applyFill="1" applyBorder="1" applyAlignment="1">
      <alignment horizontal="center" wrapText="1"/>
    </xf>
    <xf numFmtId="0" fontId="140" fillId="10" borderId="160" xfId="236" applyFont="1" applyFill="1" applyBorder="1" applyAlignment="1">
      <alignment horizontal="left" vertical="center"/>
    </xf>
    <xf numFmtId="0" fontId="140" fillId="10" borderId="161" xfId="236" applyFont="1" applyFill="1" applyBorder="1" applyAlignment="1">
      <alignment horizontal="center" vertical="center"/>
    </xf>
    <xf numFmtId="0" fontId="140" fillId="56" borderId="11" xfId="236" applyFont="1" applyFill="1" applyBorder="1" applyAlignment="1">
      <alignment wrapText="1"/>
    </xf>
    <xf numFmtId="0" fontId="140" fillId="56" borderId="13" xfId="236" applyFont="1" applyFill="1" applyBorder="1" applyAlignment="1">
      <alignment horizontal="center" wrapText="1"/>
    </xf>
    <xf numFmtId="0" fontId="140" fillId="56" borderId="142" xfId="236" applyFont="1" applyFill="1" applyBorder="1" applyAlignment="1">
      <alignment vertical="center" wrapText="1"/>
    </xf>
    <xf numFmtId="0" fontId="140" fillId="56" borderId="143" xfId="236" applyFont="1" applyFill="1" applyBorder="1" applyAlignment="1">
      <alignment horizontal="center" wrapText="1"/>
    </xf>
    <xf numFmtId="0" fontId="140" fillId="57" borderId="11" xfId="236" applyFont="1" applyFill="1" applyBorder="1" applyAlignment="1">
      <alignment wrapText="1"/>
    </xf>
    <xf numFmtId="0" fontId="140" fillId="57" borderId="13" xfId="236" applyFont="1" applyFill="1" applyBorder="1" applyAlignment="1">
      <alignment horizontal="center" wrapText="1"/>
    </xf>
    <xf numFmtId="0" fontId="11" fillId="30" borderId="165" xfId="236" applyFont="1" applyFill="1" applyBorder="1"/>
    <xf numFmtId="0" fontId="11" fillId="30" borderId="166" xfId="236" applyFont="1" applyFill="1" applyBorder="1"/>
    <xf numFmtId="0" fontId="11" fillId="30" borderId="167" xfId="236" applyFont="1" applyFill="1" applyBorder="1"/>
    <xf numFmtId="166" fontId="11" fillId="30" borderId="163" xfId="236" applyNumberFormat="1" applyFont="1" applyFill="1" applyBorder="1" applyAlignment="1">
      <alignment horizontal="center"/>
    </xf>
    <xf numFmtId="166" fontId="11" fillId="30" borderId="168" xfId="236" applyNumberFormat="1" applyFont="1" applyFill="1" applyBorder="1" applyAlignment="1">
      <alignment horizontal="center"/>
    </xf>
    <xf numFmtId="166" fontId="11" fillId="30" borderId="164" xfId="236" applyNumberFormat="1" applyFont="1" applyFill="1" applyBorder="1" applyAlignment="1">
      <alignment horizontal="center"/>
    </xf>
    <xf numFmtId="0" fontId="140" fillId="58" borderId="11" xfId="236" applyFont="1" applyFill="1" applyBorder="1" applyAlignment="1">
      <alignment wrapText="1"/>
    </xf>
    <xf numFmtId="0" fontId="140" fillId="58" borderId="13" xfId="236" applyFont="1" applyFill="1" applyBorder="1" applyAlignment="1">
      <alignment horizontal="center" wrapText="1"/>
    </xf>
    <xf numFmtId="0" fontId="140" fillId="10" borderId="74" xfId="236" applyFont="1" applyFill="1" applyBorder="1" applyAlignment="1">
      <alignment horizontal="left" vertical="center"/>
    </xf>
    <xf numFmtId="0" fontId="140" fillId="10" borderId="17" xfId="236" applyFont="1" applyFill="1" applyBorder="1" applyAlignment="1">
      <alignment horizontal="center" vertical="center"/>
    </xf>
    <xf numFmtId="0" fontId="11" fillId="30" borderId="11" xfId="236" applyFont="1" applyFill="1" applyBorder="1" applyAlignment="1">
      <alignment horizontal="center"/>
    </xf>
    <xf numFmtId="0" fontId="11" fillId="30" borderId="16" xfId="236" applyFont="1" applyFill="1" applyBorder="1" applyAlignment="1">
      <alignment horizontal="left" indent="2"/>
    </xf>
    <xf numFmtId="0" fontId="11" fillId="30" borderId="16" xfId="236" applyFont="1" applyFill="1" applyBorder="1" applyAlignment="1">
      <alignment horizontal="center"/>
    </xf>
    <xf numFmtId="0" fontId="140" fillId="10" borderId="11" xfId="236" applyFont="1" applyFill="1" applyBorder="1" applyAlignment="1">
      <alignment horizontal="left" vertical="center"/>
    </xf>
    <xf numFmtId="0" fontId="140" fillId="10" borderId="13" xfId="236" applyFont="1" applyFill="1" applyBorder="1" applyAlignment="1">
      <alignment horizontal="center" vertical="center"/>
    </xf>
    <xf numFmtId="0" fontId="11" fillId="30" borderId="165" xfId="236" applyFont="1" applyFill="1" applyBorder="1" applyAlignment="1">
      <alignment horizontal="left" indent="2"/>
    </xf>
    <xf numFmtId="0" fontId="11" fillId="30" borderId="163" xfId="236" applyFont="1" applyFill="1" applyBorder="1" applyAlignment="1">
      <alignment horizontal="center"/>
    </xf>
    <xf numFmtId="0" fontId="12" fillId="30" borderId="7" xfId="236" applyFont="1" applyFill="1" applyBorder="1"/>
    <xf numFmtId="0" fontId="11" fillId="30" borderId="96" xfId="236" applyFont="1" applyFill="1" applyBorder="1" applyAlignment="1">
      <alignment horizontal="center"/>
    </xf>
    <xf numFmtId="0" fontId="11" fillId="30" borderId="163" xfId="236" applyNumberFormat="1" applyFont="1" applyFill="1" applyBorder="1" applyAlignment="1">
      <alignment horizontal="center"/>
    </xf>
    <xf numFmtId="0" fontId="12" fillId="30" borderId="0" xfId="236" applyFont="1" applyFill="1" applyBorder="1"/>
    <xf numFmtId="5" fontId="11" fillId="30" borderId="0" xfId="236" applyNumberFormat="1" applyFont="1" applyFill="1" applyBorder="1" applyAlignment="1">
      <alignment horizontal="center"/>
    </xf>
    <xf numFmtId="164" fontId="11" fillId="30" borderId="143" xfId="236" applyNumberFormat="1" applyFont="1" applyFill="1" applyBorder="1" applyAlignment="1">
      <alignment horizontal="center" wrapText="1"/>
    </xf>
    <xf numFmtId="0" fontId="140" fillId="10" borderId="25" xfId="236" applyFont="1" applyFill="1" applyBorder="1" applyAlignment="1">
      <alignment horizontal="left" vertical="center"/>
    </xf>
    <xf numFmtId="0" fontId="140" fillId="10" borderId="25" xfId="236" applyFont="1" applyFill="1" applyBorder="1" applyAlignment="1">
      <alignment horizontal="center" vertical="center"/>
    </xf>
    <xf numFmtId="0" fontId="11" fillId="0" borderId="165" xfId="236" applyFont="1" applyFill="1" applyBorder="1" applyAlignment="1">
      <alignment horizontal="left" vertical="center"/>
    </xf>
    <xf numFmtId="187" fontId="11" fillId="0" borderId="163" xfId="236" applyNumberFormat="1" applyFont="1" applyFill="1" applyBorder="1" applyAlignment="1">
      <alignment horizontal="center" vertical="center"/>
    </xf>
    <xf numFmtId="0" fontId="11" fillId="0" borderId="163" xfId="236" applyFont="1" applyFill="1" applyBorder="1" applyAlignment="1">
      <alignment horizontal="center" vertical="center"/>
    </xf>
    <xf numFmtId="164" fontId="11" fillId="0" borderId="163" xfId="236" applyNumberFormat="1" applyFont="1" applyFill="1" applyBorder="1" applyAlignment="1">
      <alignment horizontal="center" vertical="center"/>
    </xf>
    <xf numFmtId="0" fontId="11" fillId="0" borderId="166" xfId="236" applyFont="1" applyFill="1" applyBorder="1" applyAlignment="1">
      <alignment horizontal="left" vertical="center"/>
    </xf>
    <xf numFmtId="164" fontId="11" fillId="0" borderId="164" xfId="236" applyNumberFormat="1" applyFont="1" applyFill="1" applyBorder="1" applyAlignment="1">
      <alignment horizontal="center" vertical="center"/>
    </xf>
    <xf numFmtId="0" fontId="11" fillId="0" borderId="0" xfId="236" applyFont="1" applyFill="1" applyBorder="1" applyAlignment="1">
      <alignment horizontal="left" vertical="center"/>
    </xf>
    <xf numFmtId="0" fontId="141" fillId="4" borderId="165" xfId="236" applyFont="1" applyFill="1" applyBorder="1" applyAlignment="1">
      <alignment vertical="center"/>
    </xf>
    <xf numFmtId="0" fontId="141" fillId="4" borderId="163" xfId="236" applyFont="1" applyFill="1" applyBorder="1" applyAlignment="1">
      <alignment horizontal="center" vertical="center"/>
    </xf>
    <xf numFmtId="0" fontId="11" fillId="0" borderId="165" xfId="236" applyFont="1" applyFill="1" applyBorder="1" applyAlignment="1">
      <alignment vertical="center" wrapText="1"/>
    </xf>
    <xf numFmtId="0" fontId="11" fillId="0" borderId="165" xfId="236" applyFont="1" applyFill="1" applyBorder="1" applyAlignment="1">
      <alignment horizontal="left" vertical="center" wrapText="1"/>
    </xf>
    <xf numFmtId="0" fontId="11" fillId="0" borderId="166" xfId="236" applyFont="1" applyFill="1" applyBorder="1" applyAlignment="1">
      <alignment vertical="center" wrapText="1"/>
    </xf>
    <xf numFmtId="0" fontId="11" fillId="30" borderId="164" xfId="236" applyFont="1" applyFill="1" applyBorder="1" applyAlignment="1">
      <alignment horizontal="center"/>
    </xf>
    <xf numFmtId="0" fontId="11" fillId="0" borderId="0" xfId="236" applyNumberFormat="1" applyFont="1" applyFill="1" applyBorder="1" applyAlignment="1" applyProtection="1">
      <alignment horizontal="center" vertical="center"/>
      <protection locked="0"/>
    </xf>
    <xf numFmtId="0" fontId="141" fillId="4" borderId="11" xfId="236" applyFont="1" applyFill="1" applyBorder="1" applyAlignment="1">
      <alignment vertical="center" wrapText="1"/>
    </xf>
    <xf numFmtId="0" fontId="141" fillId="4" borderId="13" xfId="236" applyFont="1" applyFill="1" applyBorder="1" applyAlignment="1">
      <alignment horizontal="center" vertical="center" wrapText="1"/>
    </xf>
    <xf numFmtId="0" fontId="11" fillId="0" borderId="163" xfId="236" applyNumberFormat="1" applyFont="1" applyFill="1" applyBorder="1" applyAlignment="1">
      <alignment horizontal="center" vertical="center" wrapText="1"/>
    </xf>
    <xf numFmtId="0" fontId="11" fillId="0" borderId="164" xfId="236" applyNumberFormat="1" applyFont="1" applyFill="1" applyBorder="1" applyAlignment="1">
      <alignment horizontal="center" vertical="center" wrapText="1"/>
    </xf>
    <xf numFmtId="0" fontId="11" fillId="30" borderId="0" xfId="236" applyFont="1" applyFill="1" applyBorder="1" applyAlignment="1">
      <alignment vertical="center" wrapText="1"/>
    </xf>
    <xf numFmtId="0" fontId="11" fillId="30" borderId="0" xfId="236" applyNumberFormat="1" applyFont="1" applyFill="1" applyBorder="1" applyAlignment="1">
      <alignment horizontal="center" vertical="center" wrapText="1"/>
    </xf>
    <xf numFmtId="0" fontId="129" fillId="30" borderId="0" xfId="0" applyFont="1" applyFill="1" applyBorder="1" applyAlignment="1">
      <alignment vertical="top" wrapText="1"/>
    </xf>
    <xf numFmtId="164" fontId="83" fillId="30" borderId="81" xfId="0" applyNumberFormat="1" applyFont="1" applyFill="1" applyBorder="1" applyAlignment="1">
      <alignment horizontal="center"/>
    </xf>
    <xf numFmtId="0" fontId="51" fillId="55" borderId="10" xfId="236" applyFont="1" applyFill="1" applyBorder="1" applyAlignment="1" applyProtection="1">
      <alignment vertical="center" wrapText="1"/>
    </xf>
    <xf numFmtId="0" fontId="101" fillId="10" borderId="126" xfId="236" applyFont="1" applyFill="1" applyBorder="1" applyAlignment="1" applyProtection="1">
      <alignment horizontal="center" vertical="center" wrapText="1"/>
    </xf>
    <xf numFmtId="0" fontId="11" fillId="30" borderId="11" xfId="236" applyFont="1" applyFill="1" applyBorder="1"/>
    <xf numFmtId="0" fontId="11" fillId="30" borderId="13" xfId="236" applyFont="1" applyFill="1" applyBorder="1" applyAlignment="1">
      <alignment horizontal="center"/>
    </xf>
    <xf numFmtId="0" fontId="11" fillId="30" borderId="0" xfId="236" applyFont="1" applyFill="1" applyBorder="1" applyAlignment="1">
      <alignment horizontal="left" vertical="center"/>
    </xf>
    <xf numFmtId="164" fontId="11" fillId="30" borderId="0" xfId="236" applyNumberFormat="1" applyFont="1" applyFill="1" applyBorder="1" applyAlignment="1">
      <alignment horizontal="center" vertical="center"/>
    </xf>
    <xf numFmtId="0" fontId="11" fillId="30" borderId="166" xfId="236" applyFont="1" applyFill="1" applyBorder="1" applyAlignment="1">
      <alignment horizontal="center"/>
    </xf>
    <xf numFmtId="0" fontId="51" fillId="0" borderId="91" xfId="236" applyFont="1" applyBorder="1" applyAlignment="1">
      <alignment vertical="center" wrapText="1"/>
    </xf>
    <xf numFmtId="3" fontId="51" fillId="8" borderId="32" xfId="41" applyNumberFormat="1" applyFont="1" applyFill="1" applyBorder="1" applyAlignment="1" applyProtection="1">
      <alignment horizontal="center" vertical="center"/>
    </xf>
    <xf numFmtId="0" fontId="51" fillId="0" borderId="95" xfId="236" applyFont="1" applyBorder="1" applyProtection="1"/>
    <xf numFmtId="5" fontId="120" fillId="8" borderId="170" xfId="1" applyNumberFormat="1" applyFont="1" applyFill="1" applyBorder="1" applyAlignment="1">
      <alignment horizontal="center" vertical="center"/>
    </xf>
    <xf numFmtId="0" fontId="83" fillId="0" borderId="95" xfId="236" applyFont="1" applyBorder="1" applyProtection="1"/>
    <xf numFmtId="0" fontId="83" fillId="0" borderId="171" xfId="236" applyFont="1" applyBorder="1" applyAlignment="1">
      <alignment horizontal="center" vertical="center"/>
    </xf>
    <xf numFmtId="5" fontId="120" fillId="8" borderId="172" xfId="1" applyNumberFormat="1" applyFont="1" applyFill="1" applyBorder="1" applyAlignment="1">
      <alignment horizontal="center" vertical="center"/>
    </xf>
    <xf numFmtId="0" fontId="83" fillId="0" borderId="172" xfId="236" applyFont="1" applyBorder="1" applyAlignment="1">
      <alignment horizontal="center" vertical="center"/>
    </xf>
    <xf numFmtId="3" fontId="51" fillId="8" borderId="32" xfId="1" applyNumberFormat="1" applyFont="1" applyFill="1" applyBorder="1" applyAlignment="1" applyProtection="1">
      <alignment horizontal="center" vertical="center"/>
      <protection locked="0"/>
    </xf>
    <xf numFmtId="188" fontId="51" fillId="8" borderId="137" xfId="1" applyNumberFormat="1" applyFont="1" applyFill="1" applyBorder="1" applyAlignment="1" applyProtection="1">
      <alignment horizontal="center" vertical="center"/>
      <protection locked="0"/>
    </xf>
    <xf numFmtId="3" fontId="51" fillId="0" borderId="137" xfId="1" applyNumberFormat="1" applyFont="1" applyFill="1" applyBorder="1" applyAlignment="1" applyProtection="1">
      <alignment horizontal="center" vertical="center"/>
      <protection locked="0"/>
    </xf>
    <xf numFmtId="5" fontId="51" fillId="0" borderId="137" xfId="1" applyNumberFormat="1" applyFont="1" applyFill="1" applyBorder="1" applyAlignment="1" applyProtection="1">
      <alignment horizontal="center" vertical="center"/>
      <protection locked="0"/>
    </xf>
    <xf numFmtId="0" fontId="83" fillId="0" borderId="160" xfId="236" applyFont="1" applyBorder="1" applyAlignment="1">
      <alignment horizontal="center" vertical="center"/>
    </xf>
    <xf numFmtId="0" fontId="51" fillId="0" borderId="170" xfId="236" applyFont="1" applyBorder="1" applyProtection="1"/>
    <xf numFmtId="0" fontId="83" fillId="0" borderId="170" xfId="236" applyFont="1" applyBorder="1" applyAlignment="1">
      <alignment horizontal="center" vertical="center"/>
    </xf>
    <xf numFmtId="164" fontId="120" fillId="0" borderId="170" xfId="236" applyNumberFormat="1" applyFont="1" applyFill="1" applyBorder="1" applyAlignment="1">
      <alignment horizontal="center" vertical="center" wrapText="1"/>
    </xf>
    <xf numFmtId="0" fontId="83" fillId="0" borderId="91" xfId="236" applyFont="1" applyBorder="1" applyAlignment="1">
      <alignment horizontal="center" vertical="center"/>
    </xf>
    <xf numFmtId="188" fontId="83" fillId="8" borderId="137" xfId="1" applyNumberFormat="1" applyFont="1" applyFill="1" applyBorder="1" applyAlignment="1">
      <alignment horizontal="center" vertical="center"/>
    </xf>
    <xf numFmtId="3" fontId="120" fillId="8" borderId="137" xfId="1" applyNumberFormat="1" applyFont="1" applyFill="1" applyBorder="1" applyAlignment="1">
      <alignment horizontal="center" vertical="center"/>
    </xf>
    <xf numFmtId="5" fontId="120" fillId="8" borderId="137" xfId="1" applyNumberFormat="1" applyFont="1" applyFill="1" applyBorder="1" applyAlignment="1">
      <alignment horizontal="center" vertical="center"/>
    </xf>
    <xf numFmtId="164" fontId="120" fillId="8" borderId="170" xfId="236" applyNumberFormat="1" applyFont="1" applyFill="1" applyBorder="1" applyAlignment="1">
      <alignment horizontal="center" vertical="center"/>
    </xf>
    <xf numFmtId="0" fontId="51" fillId="29" borderId="173" xfId="236" applyNumberFormat="1" applyFont="1" applyFill="1" applyBorder="1" applyAlignment="1" applyProtection="1">
      <alignment horizontal="center" vertical="center" wrapText="1"/>
      <protection locked="0"/>
    </xf>
    <xf numFmtId="0" fontId="119" fillId="4" borderId="135" xfId="236" applyFont="1" applyFill="1" applyBorder="1" applyAlignment="1">
      <alignment horizontal="center" vertical="center"/>
    </xf>
    <xf numFmtId="0" fontId="51" fillId="0" borderId="135" xfId="236" applyNumberFormat="1" applyFont="1" applyFill="1" applyBorder="1" applyAlignment="1">
      <alignment horizontal="center" vertical="center" wrapText="1"/>
    </xf>
    <xf numFmtId="0" fontId="51" fillId="0" borderId="135" xfId="236" applyNumberFormat="1" applyFont="1" applyFill="1" applyBorder="1" applyAlignment="1">
      <alignment horizontal="center" vertical="center"/>
    </xf>
    <xf numFmtId="0" fontId="51" fillId="0" borderId="135" xfId="236" applyNumberFormat="1" applyFont="1" applyFill="1" applyBorder="1" applyAlignment="1" applyProtection="1">
      <alignment horizontal="center" vertical="center"/>
      <protection locked="0"/>
    </xf>
    <xf numFmtId="3" fontId="51" fillId="0" borderId="135" xfId="236" applyNumberFormat="1" applyFont="1" applyFill="1" applyBorder="1" applyAlignment="1" applyProtection="1">
      <alignment horizontal="center" vertical="center"/>
      <protection locked="0"/>
    </xf>
    <xf numFmtId="188" fontId="51" fillId="0" borderId="64" xfId="1" applyNumberFormat="1" applyFont="1" applyFill="1" applyBorder="1" applyAlignment="1" applyProtection="1">
      <alignment horizontal="center" vertical="center"/>
      <protection locked="0"/>
    </xf>
    <xf numFmtId="0" fontId="119" fillId="4" borderId="175" xfId="236" applyFont="1" applyFill="1" applyBorder="1" applyAlignment="1">
      <alignment vertical="center"/>
    </xf>
    <xf numFmtId="0" fontId="119" fillId="4" borderId="163" xfId="236" applyFont="1" applyFill="1" applyBorder="1" applyAlignment="1">
      <alignment horizontal="center" vertical="center"/>
    </xf>
    <xf numFmtId="0" fontId="51" fillId="0" borderId="165" xfId="236" applyFont="1" applyFill="1" applyBorder="1" applyAlignment="1">
      <alignment vertical="center" wrapText="1"/>
    </xf>
    <xf numFmtId="0" fontId="51" fillId="0" borderId="163" xfId="236" applyNumberFormat="1" applyFont="1" applyFill="1" applyBorder="1" applyAlignment="1">
      <alignment horizontal="center" vertical="center"/>
    </xf>
    <xf numFmtId="0" fontId="51" fillId="0" borderId="165" xfId="236" applyFont="1" applyFill="1" applyBorder="1" applyAlignment="1">
      <alignment horizontal="left" vertical="center" wrapText="1"/>
    </xf>
    <xf numFmtId="0" fontId="51" fillId="0" borderId="163" xfId="236" applyNumberFormat="1" applyFont="1" applyFill="1" applyBorder="1" applyAlignment="1">
      <alignment horizontal="center" vertical="center" wrapText="1"/>
    </xf>
    <xf numFmtId="3" fontId="51" fillId="0" borderId="163" xfId="236" applyNumberFormat="1" applyFont="1" applyFill="1" applyBorder="1" applyAlignment="1">
      <alignment horizontal="center" vertical="center"/>
    </xf>
    <xf numFmtId="0" fontId="87" fillId="4" borderId="165" xfId="236" applyFont="1" applyFill="1" applyBorder="1" applyAlignment="1">
      <alignment vertical="center"/>
    </xf>
    <xf numFmtId="0" fontId="87" fillId="28" borderId="163" xfId="236" applyFont="1" applyFill="1" applyBorder="1" applyAlignment="1">
      <alignment horizontal="center" vertical="center"/>
    </xf>
    <xf numFmtId="0" fontId="87" fillId="28" borderId="176" xfId="236" applyFont="1" applyFill="1" applyBorder="1" applyAlignment="1">
      <alignment horizontal="center" vertical="center"/>
    </xf>
    <xf numFmtId="0" fontId="51" fillId="0" borderId="72" xfId="236" applyFont="1" applyBorder="1" applyAlignment="1">
      <alignment vertical="center"/>
    </xf>
    <xf numFmtId="166" fontId="51" fillId="8" borderId="0" xfId="236" applyNumberFormat="1" applyFont="1" applyFill="1" applyBorder="1" applyAlignment="1" applyProtection="1">
      <alignment horizontal="center" vertical="center" wrapText="1"/>
      <protection locked="0"/>
    </xf>
    <xf numFmtId="0" fontId="87" fillId="4" borderId="7" xfId="236" applyFont="1" applyFill="1" applyBorder="1" applyAlignment="1">
      <alignment horizontal="center" vertical="center" wrapText="1"/>
    </xf>
    <xf numFmtId="0" fontId="87" fillId="4" borderId="85" xfId="236" applyFont="1" applyFill="1" applyBorder="1" applyAlignment="1">
      <alignment horizontal="center" vertical="center" wrapText="1"/>
    </xf>
    <xf numFmtId="0" fontId="87" fillId="10" borderId="115" xfId="236" applyFont="1" applyFill="1" applyBorder="1" applyAlignment="1">
      <alignment horizontal="center" vertical="center" wrapText="1"/>
    </xf>
    <xf numFmtId="0" fontId="92" fillId="0" borderId="16" xfId="236" applyFont="1" applyBorder="1" applyAlignment="1" applyProtection="1">
      <alignment vertical="center"/>
    </xf>
    <xf numFmtId="0" fontId="83" fillId="8" borderId="16" xfId="236" applyNumberFormat="1" applyFont="1" applyFill="1" applyBorder="1" applyAlignment="1" applyProtection="1">
      <alignment horizontal="center" vertical="center"/>
      <protection locked="0"/>
    </xf>
    <xf numFmtId="5" fontId="120" fillId="0" borderId="135" xfId="1" applyNumberFormat="1" applyFont="1" applyFill="1" applyBorder="1" applyAlignment="1">
      <alignment horizontal="center" vertical="center"/>
    </xf>
    <xf numFmtId="164" fontId="120" fillId="0" borderId="145" xfId="236" applyNumberFormat="1" applyFont="1" applyFill="1" applyBorder="1" applyAlignment="1">
      <alignment horizontal="center" vertical="center"/>
    </xf>
    <xf numFmtId="0" fontId="83" fillId="7" borderId="0" xfId="236" applyFont="1" applyFill="1" applyProtection="1"/>
    <xf numFmtId="0" fontId="51" fillId="29" borderId="128" xfId="236" applyNumberFormat="1" applyFont="1" applyFill="1" applyBorder="1" applyAlignment="1" applyProtection="1">
      <alignment horizontal="center" vertical="center" wrapText="1"/>
      <protection locked="0" hidden="1"/>
    </xf>
    <xf numFmtId="0" fontId="51" fillId="8" borderId="135" xfId="4" applyNumberFormat="1" applyFont="1" applyFill="1" applyBorder="1" applyAlignment="1">
      <alignment horizontal="center" vertical="center"/>
    </xf>
    <xf numFmtId="0" fontId="134" fillId="0" borderId="10" xfId="0" applyFont="1" applyBorder="1" applyAlignment="1" applyProtection="1">
      <alignment vertical="center"/>
    </xf>
    <xf numFmtId="0" fontId="51" fillId="0" borderId="0" xfId="3" applyFont="1" applyBorder="1" applyAlignment="1" applyProtection="1">
      <alignment horizontal="center"/>
    </xf>
    <xf numFmtId="0" fontId="134" fillId="0" borderId="0" xfId="0" applyFont="1" applyAlignment="1" applyProtection="1"/>
    <xf numFmtId="0" fontId="51" fillId="0" borderId="0" xfId="741" applyFont="1"/>
    <xf numFmtId="0" fontId="51" fillId="0" borderId="0" xfId="741" applyFont="1" applyAlignment="1">
      <alignment wrapText="1"/>
    </xf>
    <xf numFmtId="0" fontId="129" fillId="29" borderId="31" xfId="236" applyNumberFormat="1" applyFont="1" applyFill="1" applyBorder="1" applyAlignment="1" applyProtection="1">
      <alignment horizontal="center" vertical="center" wrapText="1"/>
      <protection locked="0" hidden="1"/>
    </xf>
    <xf numFmtId="0" fontId="144" fillId="9" borderId="76" xfId="741" applyFont="1" applyFill="1" applyBorder="1" applyAlignment="1"/>
    <xf numFmtId="0" fontId="144" fillId="9" borderId="168" xfId="741" applyFont="1" applyFill="1" applyBorder="1" applyAlignment="1"/>
    <xf numFmtId="0" fontId="144" fillId="9" borderId="102" xfId="741" applyFont="1" applyFill="1" applyBorder="1" applyAlignment="1">
      <alignment horizontal="left"/>
    </xf>
    <xf numFmtId="0" fontId="94" fillId="32" borderId="163" xfId="741" applyFont="1" applyFill="1" applyBorder="1" applyAlignment="1">
      <alignment horizontal="center"/>
    </xf>
    <xf numFmtId="0" fontId="142" fillId="0" borderId="0" xfId="741" applyFont="1" applyBorder="1" applyAlignment="1">
      <alignment vertical="center" wrapText="1"/>
    </xf>
    <xf numFmtId="0" fontId="94" fillId="9" borderId="76" xfId="741" applyFont="1" applyFill="1" applyBorder="1" applyAlignment="1"/>
    <xf numFmtId="0" fontId="94" fillId="9" borderId="168" xfId="741" applyFont="1" applyFill="1" applyBorder="1" applyAlignment="1"/>
    <xf numFmtId="0" fontId="0" fillId="8" borderId="0" xfId="0" applyFill="1" applyBorder="1"/>
    <xf numFmtId="0" fontId="0" fillId="55" borderId="0" xfId="0" applyFill="1"/>
    <xf numFmtId="0" fontId="0" fillId="8" borderId="0" xfId="0" applyFill="1"/>
    <xf numFmtId="0" fontId="51" fillId="8" borderId="0" xfId="0" applyFont="1" applyFill="1"/>
    <xf numFmtId="0" fontId="51" fillId="8" borderId="0" xfId="0" applyFont="1" applyFill="1" applyAlignment="1">
      <alignment horizontal="center"/>
    </xf>
    <xf numFmtId="0" fontId="126" fillId="30" borderId="177" xfId="0" applyFont="1" applyFill="1" applyBorder="1"/>
    <xf numFmtId="0" fontId="126" fillId="53" borderId="178" xfId="0" applyFont="1" applyFill="1" applyBorder="1" applyAlignment="1">
      <alignment horizontal="center"/>
    </xf>
    <xf numFmtId="0" fontId="126" fillId="30" borderId="178" xfId="0" applyFont="1" applyFill="1" applyBorder="1" applyAlignment="1">
      <alignment horizontal="center"/>
    </xf>
    <xf numFmtId="0" fontId="126" fillId="30" borderId="179" xfId="0" applyFont="1" applyFill="1" applyBorder="1" applyAlignment="1">
      <alignment horizontal="center"/>
    </xf>
    <xf numFmtId="0" fontId="51" fillId="30" borderId="180" xfId="0" applyFont="1" applyFill="1" applyBorder="1"/>
    <xf numFmtId="164" fontId="51" fillId="30" borderId="181" xfId="0" applyNumberFormat="1" applyFont="1" applyFill="1" applyBorder="1" applyAlignment="1">
      <alignment horizontal="center"/>
    </xf>
    <xf numFmtId="0" fontId="126" fillId="30" borderId="180" xfId="0" applyFont="1" applyFill="1" applyBorder="1"/>
    <xf numFmtId="166" fontId="51" fillId="54" borderId="181" xfId="0" applyNumberFormat="1" applyFont="1" applyFill="1" applyBorder="1" applyAlignment="1">
      <alignment horizontal="center"/>
    </xf>
    <xf numFmtId="164" fontId="51" fillId="54" borderId="181" xfId="0" applyNumberFormat="1" applyFont="1" applyFill="1" applyBorder="1" applyAlignment="1">
      <alignment horizontal="center"/>
    </xf>
    <xf numFmtId="0" fontId="126" fillId="30" borderId="181" xfId="0" applyFont="1" applyFill="1" applyBorder="1" applyAlignment="1">
      <alignment horizontal="center"/>
    </xf>
    <xf numFmtId="0" fontId="51" fillId="30" borderId="180" xfId="0" applyFont="1" applyFill="1" applyBorder="1" applyAlignment="1">
      <alignment horizontal="right"/>
    </xf>
    <xf numFmtId="0" fontId="83" fillId="30" borderId="180" xfId="0" applyFont="1" applyFill="1" applyBorder="1"/>
    <xf numFmtId="0" fontId="126" fillId="30" borderId="180" xfId="0" applyFont="1" applyFill="1" applyBorder="1" applyAlignment="1">
      <alignment horizontal="left"/>
    </xf>
    <xf numFmtId="5" fontId="51" fillId="30" borderId="181" xfId="0" applyNumberFormat="1" applyFont="1" applyFill="1" applyBorder="1" applyAlignment="1">
      <alignment horizontal="center"/>
    </xf>
    <xf numFmtId="0" fontId="51" fillId="30" borderId="180" xfId="236" applyFont="1" applyFill="1" applyBorder="1" applyAlignment="1">
      <alignment vertical="center" wrapText="1"/>
    </xf>
    <xf numFmtId="0" fontId="51" fillId="30" borderId="180" xfId="236" applyFont="1" applyFill="1" applyBorder="1" applyAlignment="1">
      <alignment vertical="center"/>
    </xf>
    <xf numFmtId="6" fontId="51" fillId="30" borderId="181" xfId="0" applyNumberFormat="1" applyFont="1" applyFill="1" applyBorder="1" applyAlignment="1">
      <alignment horizontal="center"/>
    </xf>
    <xf numFmtId="0" fontId="129" fillId="30" borderId="180" xfId="0" applyFont="1" applyFill="1" applyBorder="1"/>
    <xf numFmtId="0" fontId="83" fillId="30" borderId="180" xfId="236" applyFont="1" applyFill="1" applyBorder="1" applyAlignment="1">
      <alignment vertical="center"/>
    </xf>
    <xf numFmtId="0" fontId="51" fillId="30" borderId="183" xfId="0" applyFont="1" applyFill="1" applyBorder="1" applyAlignment="1">
      <alignment horizontal="center"/>
    </xf>
    <xf numFmtId="164" fontId="51" fillId="54" borderId="184" xfId="0" applyNumberFormat="1" applyFont="1" applyFill="1" applyBorder="1" applyAlignment="1">
      <alignment horizontal="center"/>
    </xf>
    <xf numFmtId="0" fontId="51" fillId="30" borderId="10" xfId="0" applyFont="1" applyFill="1" applyBorder="1"/>
    <xf numFmtId="0" fontId="51" fillId="30" borderId="10" xfId="0" applyFont="1" applyFill="1" applyBorder="1" applyAlignment="1">
      <alignment horizontal="center"/>
    </xf>
    <xf numFmtId="0" fontId="145" fillId="30" borderId="166" xfId="0" applyFont="1" applyFill="1" applyBorder="1" applyAlignment="1">
      <alignment vertical="top" wrapText="1"/>
    </xf>
    <xf numFmtId="0" fontId="145" fillId="30" borderId="165" xfId="0" applyFont="1" applyFill="1" applyBorder="1" applyAlignment="1">
      <alignment vertical="top" wrapText="1"/>
    </xf>
    <xf numFmtId="0" fontId="99" fillId="59" borderId="7" xfId="0" applyFont="1" applyFill="1" applyBorder="1" applyAlignment="1">
      <alignment vertical="top" wrapText="1"/>
    </xf>
    <xf numFmtId="0" fontId="99" fillId="59" borderId="8" xfId="0" applyFont="1" applyFill="1" applyBorder="1" applyAlignment="1">
      <alignment horizontal="center" vertical="top" wrapText="1"/>
    </xf>
    <xf numFmtId="0" fontId="99" fillId="59" borderId="96" xfId="0" applyFont="1" applyFill="1" applyBorder="1" applyAlignment="1">
      <alignment horizontal="center" vertical="top" wrapText="1"/>
    </xf>
    <xf numFmtId="187" fontId="51" fillId="30" borderId="81" xfId="0" applyNumberFormat="1" applyFont="1" applyFill="1" applyBorder="1" applyAlignment="1">
      <alignment horizontal="center"/>
    </xf>
    <xf numFmtId="164" fontId="83" fillId="54" borderId="81" xfId="0" applyNumberFormat="1" applyFont="1" applyFill="1" applyBorder="1" applyAlignment="1">
      <alignment horizontal="center" vertical="center"/>
    </xf>
    <xf numFmtId="0" fontId="83" fillId="54" borderId="81" xfId="0" applyFont="1" applyFill="1" applyBorder="1" applyAlignment="1">
      <alignment horizontal="center" vertical="center"/>
    </xf>
    <xf numFmtId="0" fontId="83" fillId="54" borderId="183" xfId="0" applyFont="1" applyFill="1" applyBorder="1" applyAlignment="1">
      <alignment horizontal="center" vertical="center"/>
    </xf>
    <xf numFmtId="0" fontId="11" fillId="0" borderId="88" xfId="236" applyFont="1" applyBorder="1" applyAlignment="1">
      <alignment vertical="center" wrapText="1"/>
    </xf>
    <xf numFmtId="0" fontId="11" fillId="0" borderId="0" xfId="236" applyFill="1"/>
    <xf numFmtId="0" fontId="11" fillId="30" borderId="163" xfId="236" applyFont="1" applyFill="1" applyBorder="1" applyAlignment="1">
      <alignment horizontal="center" wrapText="1"/>
    </xf>
    <xf numFmtId="0" fontId="11" fillId="0" borderId="165" xfId="236" applyFont="1" applyBorder="1" applyAlignment="1">
      <alignment vertical="center" wrapText="1"/>
    </xf>
    <xf numFmtId="0" fontId="11" fillId="0" borderId="165" xfId="236" applyFont="1" applyBorder="1" applyAlignment="1" applyProtection="1">
      <alignment vertical="center" wrapText="1"/>
    </xf>
    <xf numFmtId="0" fontId="11" fillId="0" borderId="91" xfId="236" applyFont="1" applyBorder="1" applyAlignment="1">
      <alignment vertical="center" wrapText="1"/>
    </xf>
    <xf numFmtId="0" fontId="11" fillId="0" borderId="166" xfId="236" applyFont="1" applyBorder="1" applyAlignment="1">
      <alignment vertical="center" wrapText="1"/>
    </xf>
    <xf numFmtId="0" fontId="11" fillId="30" borderId="164" xfId="236" applyFont="1" applyFill="1" applyBorder="1" applyAlignment="1">
      <alignment horizontal="center" wrapText="1"/>
    </xf>
    <xf numFmtId="0" fontId="11" fillId="30" borderId="163" xfId="236" applyFont="1" applyFill="1" applyBorder="1" applyAlignment="1">
      <alignment horizontal="center" vertical="center" wrapText="1"/>
    </xf>
    <xf numFmtId="0" fontId="11" fillId="30" borderId="164" xfId="236" applyFont="1" applyFill="1" applyBorder="1" applyAlignment="1">
      <alignment horizontal="center" vertical="center" wrapText="1"/>
    </xf>
    <xf numFmtId="0" fontId="11" fillId="0" borderId="163" xfId="236" applyFont="1" applyFill="1" applyBorder="1" applyAlignment="1">
      <alignment horizontal="center" vertical="center" wrapText="1"/>
    </xf>
    <xf numFmtId="0" fontId="51" fillId="0" borderId="0" xfId="0" applyFont="1" applyBorder="1" applyAlignment="1">
      <alignment vertical="top" wrapText="1"/>
    </xf>
    <xf numFmtId="0" fontId="11" fillId="30" borderId="0" xfId="236" applyFont="1" applyFill="1" applyBorder="1" applyAlignment="1">
      <alignment horizontal="left" indent="2"/>
    </xf>
    <xf numFmtId="0" fontId="11" fillId="30" borderId="0" xfId="236" applyFont="1" applyFill="1" applyBorder="1" applyAlignment="1">
      <alignment horizontal="center"/>
    </xf>
    <xf numFmtId="3" fontId="11" fillId="30" borderId="163" xfId="236" applyNumberFormat="1" applyFont="1" applyFill="1" applyBorder="1" applyAlignment="1">
      <alignment horizontal="center"/>
    </xf>
    <xf numFmtId="164" fontId="11" fillId="30" borderId="163" xfId="236" applyNumberFormat="1" applyFont="1" applyFill="1" applyBorder="1" applyAlignment="1">
      <alignment horizontal="center"/>
    </xf>
    <xf numFmtId="165" fontId="11" fillId="30" borderId="168" xfId="236" applyNumberFormat="1" applyFont="1" applyFill="1" applyBorder="1" applyAlignment="1">
      <alignment horizontal="center"/>
    </xf>
    <xf numFmtId="187" fontId="11" fillId="30" borderId="163" xfId="236" applyNumberFormat="1" applyFont="1" applyFill="1" applyBorder="1" applyAlignment="1">
      <alignment horizontal="center"/>
    </xf>
    <xf numFmtId="0" fontId="11" fillId="30" borderId="168" xfId="236" applyFont="1" applyFill="1" applyBorder="1" applyAlignment="1">
      <alignment horizontal="center"/>
    </xf>
    <xf numFmtId="164" fontId="11" fillId="30" borderId="164" xfId="236" applyNumberFormat="1" applyFont="1" applyFill="1" applyBorder="1" applyAlignment="1">
      <alignment horizontal="center"/>
    </xf>
    <xf numFmtId="164" fontId="11" fillId="30" borderId="0" xfId="236" applyNumberFormat="1" applyFont="1" applyFill="1" applyBorder="1" applyAlignment="1">
      <alignment horizontal="center"/>
    </xf>
    <xf numFmtId="164" fontId="51" fillId="0" borderId="33" xfId="236" applyNumberFormat="1" applyFont="1" applyFill="1" applyBorder="1" applyAlignment="1" applyProtection="1">
      <alignment horizontal="center" vertical="center" wrapText="1"/>
      <protection locked="0"/>
    </xf>
    <xf numFmtId="9" fontId="51" fillId="0" borderId="31" xfId="4" applyNumberFormat="1" applyFont="1" applyFill="1" applyBorder="1" applyAlignment="1" applyProtection="1">
      <alignment horizontal="center" vertical="center" wrapText="1"/>
    </xf>
    <xf numFmtId="0" fontId="11" fillId="30" borderId="10" xfId="236" applyFont="1" applyFill="1" applyBorder="1" applyAlignment="1">
      <alignment wrapText="1"/>
    </xf>
    <xf numFmtId="0" fontId="11" fillId="30" borderId="10" xfId="236" applyNumberFormat="1" applyFont="1" applyFill="1" applyBorder="1" applyAlignment="1">
      <alignment horizontal="center" vertical="center"/>
    </xf>
    <xf numFmtId="0" fontId="83" fillId="0" borderId="81" xfId="0" applyFont="1" applyFill="1" applyBorder="1" applyAlignment="1">
      <alignment horizontal="center" vertical="center"/>
    </xf>
    <xf numFmtId="164" fontId="51" fillId="0" borderId="181" xfId="0" applyNumberFormat="1" applyFont="1" applyFill="1" applyBorder="1" applyAlignment="1">
      <alignment horizontal="center"/>
    </xf>
    <xf numFmtId="0" fontId="11" fillId="8" borderId="0" xfId="0" applyFont="1" applyFill="1" applyBorder="1"/>
    <xf numFmtId="0" fontId="0" fillId="7" borderId="0" xfId="0" applyFill="1" applyBorder="1"/>
    <xf numFmtId="0" fontId="11" fillId="7" borderId="0" xfId="0" applyFont="1" applyFill="1" applyBorder="1"/>
    <xf numFmtId="0" fontId="88" fillId="7" borderId="0" xfId="0" applyFont="1" applyFill="1"/>
    <xf numFmtId="0" fontId="51" fillId="7" borderId="0" xfId="0" applyFont="1" applyFill="1" applyAlignment="1">
      <alignment horizontal="center"/>
    </xf>
    <xf numFmtId="0" fontId="51" fillId="7" borderId="0" xfId="0" applyFont="1" applyFill="1"/>
    <xf numFmtId="0" fontId="51" fillId="7" borderId="135" xfId="0" applyFont="1" applyFill="1" applyBorder="1"/>
    <xf numFmtId="0" fontId="51" fillId="7" borderId="135" xfId="0" applyFont="1" applyFill="1" applyBorder="1" applyAlignment="1">
      <alignment horizontal="center"/>
    </xf>
    <xf numFmtId="0" fontId="51" fillId="60" borderId="135" xfId="0" applyFont="1" applyFill="1" applyBorder="1"/>
    <xf numFmtId="164" fontId="51" fillId="7" borderId="135" xfId="0" applyNumberFormat="1" applyFont="1" applyFill="1" applyBorder="1" applyAlignment="1">
      <alignment horizontal="center"/>
    </xf>
    <xf numFmtId="5" fontId="51" fillId="7" borderId="135" xfId="0" applyNumberFormat="1" applyFont="1" applyFill="1" applyBorder="1" applyAlignment="1">
      <alignment horizontal="center"/>
    </xf>
    <xf numFmtId="0" fontId="51" fillId="60" borderId="135" xfId="0" applyFont="1" applyFill="1" applyBorder="1" applyAlignment="1">
      <alignment horizontal="left"/>
    </xf>
    <xf numFmtId="0" fontId="51" fillId="60" borderId="135" xfId="236" applyFont="1" applyFill="1" applyBorder="1" applyAlignment="1">
      <alignment vertical="center" wrapText="1"/>
    </xf>
    <xf numFmtId="0" fontId="51" fillId="60" borderId="135" xfId="236" applyFont="1" applyFill="1" applyBorder="1" applyAlignment="1">
      <alignment vertical="center"/>
    </xf>
    <xf numFmtId="0" fontId="51" fillId="29" borderId="128" xfId="236" applyNumberFormat="1" applyFont="1" applyFill="1" applyBorder="1" applyAlignment="1" applyProtection="1">
      <alignment horizontal="center" vertical="center" wrapText="1"/>
      <protection locked="0"/>
    </xf>
    <xf numFmtId="0" fontId="86" fillId="30" borderId="0" xfId="236" applyFont="1" applyFill="1" applyBorder="1" applyAlignment="1" applyProtection="1">
      <alignment horizontal="left"/>
    </xf>
    <xf numFmtId="0" fontId="87" fillId="30" borderId="0" xfId="236" applyFont="1" applyFill="1" applyBorder="1"/>
    <xf numFmtId="0" fontId="97" fillId="30" borderId="0" xfId="236" applyFont="1" applyFill="1" applyBorder="1" applyAlignment="1" applyProtection="1">
      <alignment horizontal="left" wrapText="1"/>
    </xf>
    <xf numFmtId="0" fontId="88" fillId="30" borderId="0" xfId="236" applyFont="1" applyFill="1" applyBorder="1"/>
    <xf numFmtId="0" fontId="51" fillId="30" borderId="0" xfId="236" applyFont="1" applyFill="1" applyBorder="1" applyAlignment="1" applyProtection="1"/>
    <xf numFmtId="0" fontId="83" fillId="30" borderId="0" xfId="236" applyFont="1" applyFill="1" applyBorder="1" applyAlignment="1" applyProtection="1">
      <alignment wrapText="1"/>
    </xf>
    <xf numFmtId="0" fontId="51" fillId="30" borderId="0" xfId="236" applyFont="1" applyFill="1" applyBorder="1" applyAlignment="1" applyProtection="1">
      <alignment wrapText="1"/>
    </xf>
    <xf numFmtId="0" fontId="51" fillId="30" borderId="0" xfId="236" applyFont="1" applyFill="1" applyProtection="1"/>
    <xf numFmtId="0" fontId="51" fillId="30" borderId="0" xfId="236" applyFont="1" applyFill="1" applyAlignment="1" applyProtection="1">
      <alignment vertical="center"/>
    </xf>
    <xf numFmtId="0" fontId="101" fillId="59" borderId="29" xfId="236" applyFont="1" applyFill="1" applyBorder="1" applyAlignment="1">
      <alignment horizontal="center" vertical="center"/>
    </xf>
    <xf numFmtId="0" fontId="101" fillId="59" borderId="132" xfId="236" applyFont="1" applyFill="1" applyBorder="1" applyAlignment="1">
      <alignment horizontal="center" vertical="center" wrapText="1"/>
    </xf>
    <xf numFmtId="0" fontId="51" fillId="30" borderId="0" xfId="236" applyFont="1" applyFill="1" applyBorder="1" applyAlignment="1" applyProtection="1">
      <alignment vertical="center"/>
    </xf>
    <xf numFmtId="0" fontId="51" fillId="30" borderId="133" xfId="236" applyFont="1" applyFill="1" applyBorder="1" applyAlignment="1">
      <alignment vertical="center" wrapText="1"/>
    </xf>
    <xf numFmtId="0" fontId="51" fillId="30" borderId="64" xfId="236" applyNumberFormat="1" applyFont="1" applyFill="1" applyBorder="1" applyAlignment="1" applyProtection="1">
      <alignment horizontal="center" vertical="center" wrapText="1"/>
      <protection locked="0"/>
    </xf>
    <xf numFmtId="0" fontId="51" fillId="61" borderId="33" xfId="236" applyNumberFormat="1" applyFont="1" applyFill="1" applyBorder="1" applyAlignment="1" applyProtection="1">
      <alignment horizontal="center" vertical="center" wrapText="1"/>
      <protection locked="0"/>
    </xf>
    <xf numFmtId="0" fontId="51" fillId="61" borderId="87" xfId="236" applyNumberFormat="1" applyFont="1" applyFill="1" applyBorder="1" applyAlignment="1" applyProtection="1">
      <alignment horizontal="center" vertical="center" wrapText="1"/>
      <protection locked="0"/>
    </xf>
    <xf numFmtId="0" fontId="51" fillId="30" borderId="134" xfId="236" applyFont="1" applyFill="1" applyBorder="1" applyAlignment="1">
      <alignment vertical="center" wrapText="1"/>
    </xf>
    <xf numFmtId="9" fontId="51" fillId="30" borderId="135" xfId="236" applyNumberFormat="1" applyFont="1" applyFill="1" applyBorder="1" applyAlignment="1" applyProtection="1">
      <alignment horizontal="center" vertical="center" wrapText="1"/>
      <protection locked="0"/>
    </xf>
    <xf numFmtId="9" fontId="51" fillId="30" borderId="64" xfId="4" applyNumberFormat="1" applyFont="1" applyFill="1" applyBorder="1" applyAlignment="1" applyProtection="1">
      <alignment horizontal="center" vertical="center" wrapText="1"/>
      <protection locked="0"/>
    </xf>
    <xf numFmtId="164" fontId="51" fillId="30" borderId="135" xfId="236" applyNumberFormat="1" applyFont="1" applyFill="1" applyBorder="1" applyAlignment="1" applyProtection="1">
      <alignment horizontal="center" vertical="center" wrapText="1"/>
      <protection locked="0"/>
    </xf>
    <xf numFmtId="164" fontId="51" fillId="30" borderId="64" xfId="236" applyNumberFormat="1" applyFont="1" applyFill="1" applyBorder="1" applyAlignment="1" applyProtection="1">
      <alignment horizontal="center" vertical="center" wrapText="1"/>
      <protection locked="0"/>
    </xf>
    <xf numFmtId="0" fontId="51" fillId="30" borderId="135" xfId="236" applyNumberFormat="1" applyFont="1" applyFill="1" applyBorder="1" applyAlignment="1" applyProtection="1">
      <alignment horizontal="center" vertical="center" wrapText="1"/>
      <protection locked="0"/>
    </xf>
    <xf numFmtId="0" fontId="89" fillId="59" borderId="110" xfId="236" applyFont="1" applyFill="1" applyBorder="1" applyAlignment="1">
      <alignment vertical="center"/>
    </xf>
    <xf numFmtId="0" fontId="87" fillId="59" borderId="31" xfId="236" applyFont="1" applyFill="1" applyBorder="1" applyAlignment="1">
      <alignment vertical="center"/>
    </xf>
    <xf numFmtId="0" fontId="87" fillId="59" borderId="31" xfId="236" applyFont="1" applyFill="1" applyBorder="1" applyAlignment="1">
      <alignment horizontal="center" vertical="center"/>
    </xf>
    <xf numFmtId="0" fontId="87" fillId="59" borderId="116" xfId="236" applyFont="1" applyFill="1" applyBorder="1" applyAlignment="1">
      <alignment horizontal="center" vertical="center"/>
    </xf>
    <xf numFmtId="0" fontId="51" fillId="30" borderId="135" xfId="4" applyNumberFormat="1" applyFont="1" applyFill="1" applyBorder="1" applyAlignment="1" applyProtection="1">
      <alignment horizontal="center" vertical="center" wrapText="1"/>
      <protection locked="0"/>
    </xf>
    <xf numFmtId="49" fontId="51" fillId="30" borderId="135" xfId="236" quotePrefix="1" applyNumberFormat="1" applyFont="1" applyFill="1" applyBorder="1" applyAlignment="1" applyProtection="1">
      <alignment horizontal="center" vertical="center" wrapText="1"/>
      <protection locked="0"/>
    </xf>
    <xf numFmtId="0" fontId="51" fillId="30" borderId="134" xfId="236" applyFont="1" applyFill="1" applyBorder="1" applyAlignment="1" applyProtection="1">
      <alignment vertical="center" wrapText="1"/>
    </xf>
    <xf numFmtId="0" fontId="89" fillId="59" borderId="110" xfId="236" applyFont="1" applyFill="1" applyBorder="1" applyAlignment="1">
      <alignment vertical="center" wrapText="1"/>
    </xf>
    <xf numFmtId="164" fontId="51" fillId="59" borderId="31" xfId="236" applyNumberFormat="1" applyFont="1" applyFill="1" applyBorder="1" applyAlignment="1">
      <alignment vertical="center" wrapText="1"/>
    </xf>
    <xf numFmtId="0" fontId="51" fillId="30" borderId="0" xfId="236" applyFont="1" applyFill="1" applyAlignment="1" applyProtection="1"/>
    <xf numFmtId="0" fontId="51" fillId="30" borderId="0" xfId="236" applyFont="1" applyFill="1" applyAlignment="1" applyProtection="1">
      <alignment wrapText="1"/>
    </xf>
    <xf numFmtId="0" fontId="51" fillId="30" borderId="136" xfId="236" applyFont="1" applyFill="1" applyBorder="1" applyAlignment="1">
      <alignment vertical="center" wrapText="1"/>
    </xf>
    <xf numFmtId="0" fontId="51" fillId="30" borderId="137" xfId="4" applyNumberFormat="1" applyFont="1" applyFill="1" applyBorder="1" applyAlignment="1" applyProtection="1">
      <alignment horizontal="center" vertical="center" wrapText="1"/>
      <protection locked="0"/>
    </xf>
    <xf numFmtId="0" fontId="51" fillId="30" borderId="137" xfId="236" quotePrefix="1" applyNumberFormat="1" applyFont="1" applyFill="1" applyBorder="1" applyAlignment="1" applyProtection="1">
      <alignment horizontal="center" vertical="center" wrapText="1"/>
      <protection locked="0"/>
    </xf>
    <xf numFmtId="0" fontId="89" fillId="59" borderId="110" xfId="236" applyFont="1" applyFill="1" applyBorder="1" applyAlignment="1" applyProtection="1">
      <alignment vertical="center" wrapText="1"/>
    </xf>
    <xf numFmtId="164" fontId="51" fillId="59" borderId="31" xfId="236" applyNumberFormat="1" applyFont="1" applyFill="1" applyBorder="1" applyAlignment="1" applyProtection="1">
      <alignment vertical="center" wrapText="1"/>
    </xf>
    <xf numFmtId="0" fontId="87" fillId="59" borderId="31" xfId="236" applyFont="1" applyFill="1" applyBorder="1" applyAlignment="1" applyProtection="1">
      <alignment vertical="center"/>
    </xf>
    <xf numFmtId="0" fontId="87" fillId="59" borderId="116" xfId="236" applyFont="1" applyFill="1" applyBorder="1" applyAlignment="1" applyProtection="1">
      <alignment horizontal="center" vertical="center"/>
    </xf>
    <xf numFmtId="0" fontId="51" fillId="30" borderId="138" xfId="236" applyFont="1" applyFill="1" applyBorder="1" applyAlignment="1">
      <alignment vertical="center" wrapText="1"/>
    </xf>
    <xf numFmtId="0" fontId="51" fillId="30" borderId="139" xfId="4" applyNumberFormat="1" applyFont="1" applyFill="1" applyBorder="1" applyAlignment="1" applyProtection="1">
      <alignment horizontal="center" vertical="center" wrapText="1"/>
      <protection locked="0"/>
    </xf>
    <xf numFmtId="0" fontId="51" fillId="30" borderId="139" xfId="236" quotePrefix="1" applyNumberFormat="1" applyFont="1" applyFill="1" applyBorder="1" applyAlignment="1" applyProtection="1">
      <alignment horizontal="center" vertical="center" wrapText="1"/>
      <protection locked="0"/>
    </xf>
    <xf numFmtId="0" fontId="89" fillId="59" borderId="135" xfId="236" applyFont="1" applyFill="1" applyBorder="1" applyAlignment="1">
      <alignment horizontal="center" vertical="center"/>
    </xf>
    <xf numFmtId="0" fontId="51" fillId="30" borderId="142" xfId="236" applyFont="1" applyFill="1" applyBorder="1" applyAlignment="1">
      <alignment vertical="center" wrapText="1"/>
    </xf>
    <xf numFmtId="187" fontId="51" fillId="55" borderId="135" xfId="4" applyNumberFormat="1" applyFont="1" applyFill="1" applyBorder="1" applyAlignment="1" applyProtection="1">
      <alignment horizontal="center" vertical="center" wrapText="1"/>
      <protection locked="0"/>
    </xf>
    <xf numFmtId="3" fontId="51" fillId="55" borderId="135" xfId="1" applyNumberFormat="1" applyFont="1" applyFill="1" applyBorder="1" applyAlignment="1" applyProtection="1">
      <alignment horizontal="center" vertical="center"/>
      <protection locked="0"/>
    </xf>
    <xf numFmtId="6" fontId="51" fillId="55" borderId="135" xfId="1" applyNumberFormat="1" applyFont="1" applyFill="1" applyBorder="1" applyAlignment="1" applyProtection="1">
      <alignment horizontal="center" vertical="center"/>
      <protection locked="0"/>
    </xf>
    <xf numFmtId="187" fontId="51" fillId="61" borderId="31" xfId="236" applyNumberFormat="1" applyFont="1" applyFill="1" applyBorder="1" applyAlignment="1" applyProtection="1">
      <alignment horizontal="center" vertical="center"/>
      <protection locked="0"/>
    </xf>
    <xf numFmtId="0" fontId="51" fillId="30" borderId="91" xfId="236" applyFont="1" applyFill="1" applyBorder="1" applyAlignment="1">
      <alignment vertical="center" wrapText="1"/>
    </xf>
    <xf numFmtId="187" fontId="51" fillId="55" borderId="137" xfId="4" applyNumberFormat="1" applyFont="1" applyFill="1" applyBorder="1" applyAlignment="1" applyProtection="1">
      <alignment horizontal="center" vertical="center" wrapText="1"/>
      <protection locked="0"/>
    </xf>
    <xf numFmtId="3" fontId="51" fillId="55" borderId="137" xfId="1" applyNumberFormat="1" applyFont="1" applyFill="1" applyBorder="1" applyAlignment="1" applyProtection="1">
      <alignment horizontal="center" vertical="center"/>
      <protection locked="0"/>
    </xf>
    <xf numFmtId="6" fontId="51" fillId="55" borderId="137" xfId="1" applyNumberFormat="1" applyFont="1" applyFill="1" applyBorder="1" applyAlignment="1" applyProtection="1">
      <alignment horizontal="center" vertical="center"/>
      <protection locked="0"/>
    </xf>
    <xf numFmtId="0" fontId="133" fillId="30" borderId="160" xfId="236" applyFont="1" applyFill="1" applyBorder="1" applyAlignment="1">
      <alignment horizontal="center" vertical="center"/>
    </xf>
    <xf numFmtId="5" fontId="120" fillId="55" borderId="170" xfId="1" applyNumberFormat="1" applyFont="1" applyFill="1" applyBorder="1" applyAlignment="1">
      <alignment horizontal="center" vertical="center"/>
    </xf>
    <xf numFmtId="0" fontId="94" fillId="30" borderId="170" xfId="236" applyFont="1" applyFill="1" applyBorder="1" applyProtection="1"/>
    <xf numFmtId="0" fontId="133" fillId="30" borderId="170" xfId="236" applyFont="1" applyFill="1" applyBorder="1" applyAlignment="1">
      <alignment horizontal="center" vertical="center"/>
    </xf>
    <xf numFmtId="0" fontId="89" fillId="59" borderId="63" xfId="236" applyFont="1" applyFill="1" applyBorder="1" applyAlignment="1">
      <alignment horizontal="center" vertical="center"/>
    </xf>
    <xf numFmtId="0" fontId="99" fillId="59" borderId="13" xfId="236" applyFont="1" applyFill="1" applyBorder="1" applyAlignment="1">
      <alignment horizontal="center" vertical="center" wrapText="1"/>
    </xf>
    <xf numFmtId="0" fontId="89" fillId="59" borderId="82" xfId="236" applyFont="1" applyFill="1" applyBorder="1" applyAlignment="1">
      <alignment horizontal="center" vertical="center" wrapText="1"/>
    </xf>
    <xf numFmtId="0" fontId="89" fillId="59" borderId="82" xfId="236" applyFont="1" applyFill="1" applyBorder="1" applyAlignment="1">
      <alignment horizontal="center" vertical="center"/>
    </xf>
    <xf numFmtId="0" fontId="51" fillId="30" borderId="89" xfId="236" applyFont="1" applyFill="1" applyBorder="1" applyAlignment="1">
      <alignment vertical="center"/>
    </xf>
    <xf numFmtId="188" fontId="51" fillId="55" borderId="82" xfId="1" applyNumberFormat="1" applyFont="1" applyFill="1" applyBorder="1" applyAlignment="1" applyProtection="1">
      <alignment horizontal="center" vertical="center"/>
      <protection locked="0"/>
    </xf>
    <xf numFmtId="3" fontId="51" fillId="30" borderId="82" xfId="1" applyNumberFormat="1" applyFont="1" applyFill="1" applyBorder="1" applyAlignment="1" applyProtection="1">
      <alignment horizontal="center" vertical="center"/>
      <protection locked="0"/>
    </xf>
    <xf numFmtId="5" fontId="51" fillId="30" borderId="82" xfId="1" applyNumberFormat="1" applyFont="1" applyFill="1" applyBorder="1" applyAlignment="1" applyProtection="1">
      <alignment horizontal="center" vertical="center"/>
      <protection locked="0"/>
    </xf>
    <xf numFmtId="0" fontId="51" fillId="30" borderId="91" xfId="236" applyFont="1" applyFill="1" applyBorder="1" applyAlignment="1">
      <alignment vertical="center"/>
    </xf>
    <xf numFmtId="188" fontId="51" fillId="55" borderId="83" xfId="1" applyNumberFormat="1" applyFont="1" applyFill="1" applyBorder="1" applyAlignment="1" applyProtection="1">
      <alignment horizontal="center" vertical="center"/>
      <protection locked="0"/>
    </xf>
    <xf numFmtId="3" fontId="51" fillId="30" borderId="83" xfId="1" applyNumberFormat="1" applyFont="1" applyFill="1" applyBorder="1" applyAlignment="1" applyProtection="1">
      <alignment horizontal="center" vertical="center"/>
      <protection locked="0"/>
    </xf>
    <xf numFmtId="5" fontId="51" fillId="30" borderId="83" xfId="1" applyNumberFormat="1" applyFont="1" applyFill="1" applyBorder="1" applyAlignment="1" applyProtection="1">
      <alignment horizontal="center" vertical="center"/>
      <protection locked="0"/>
    </xf>
    <xf numFmtId="0" fontId="94" fillId="30" borderId="90" xfId="236" applyFont="1" applyFill="1" applyBorder="1" applyProtection="1"/>
    <xf numFmtId="0" fontId="133" fillId="30" borderId="92" xfId="236" applyFont="1" applyFill="1" applyBorder="1" applyAlignment="1">
      <alignment horizontal="center" vertical="center"/>
    </xf>
    <xf numFmtId="5" fontId="120" fillId="55" borderId="93" xfId="1" applyNumberFormat="1" applyFont="1" applyFill="1" applyBorder="1" applyAlignment="1">
      <alignment horizontal="center" vertical="center"/>
    </xf>
    <xf numFmtId="0" fontId="94" fillId="30" borderId="94" xfId="236" applyFont="1" applyFill="1" applyBorder="1" applyProtection="1"/>
    <xf numFmtId="0" fontId="133" fillId="30" borderId="95" xfId="236" applyFont="1" applyFill="1" applyBorder="1" applyAlignment="1">
      <alignment horizontal="center" vertical="center"/>
    </xf>
    <xf numFmtId="5" fontId="120" fillId="55" borderId="67" xfId="1" applyNumberFormat="1" applyFont="1" applyFill="1" applyBorder="1" applyAlignment="1">
      <alignment horizontal="center" vertical="center"/>
    </xf>
    <xf numFmtId="0" fontId="51" fillId="30" borderId="89" xfId="236" applyFont="1" applyFill="1" applyBorder="1" applyAlignment="1">
      <alignment horizontal="center" vertical="center"/>
    </xf>
    <xf numFmtId="187" fontId="51" fillId="55" borderId="82" xfId="4" applyNumberFormat="1" applyFont="1" applyFill="1" applyBorder="1" applyAlignment="1" applyProtection="1">
      <alignment horizontal="center" vertical="center" wrapText="1"/>
      <protection locked="0"/>
    </xf>
    <xf numFmtId="3" fontId="51" fillId="30" borderId="82" xfId="4" applyNumberFormat="1" applyFont="1" applyFill="1" applyBorder="1" applyAlignment="1" applyProtection="1">
      <alignment horizontal="center" vertical="center"/>
      <protection locked="0"/>
    </xf>
    <xf numFmtId="6" fontId="51" fillId="30" borderId="82" xfId="4" applyNumberFormat="1" applyFont="1" applyFill="1" applyBorder="1" applyAlignment="1" applyProtection="1">
      <alignment horizontal="center" vertical="center"/>
      <protection locked="0"/>
    </xf>
    <xf numFmtId="0" fontId="51" fillId="30" borderId="89" xfId="236" applyFont="1" applyFill="1" applyBorder="1" applyAlignment="1">
      <alignment horizontal="center" vertical="center" wrapText="1"/>
    </xf>
    <xf numFmtId="0" fontId="83" fillId="30" borderId="91" xfId="236" applyFont="1" applyFill="1" applyBorder="1" applyAlignment="1">
      <alignment horizontal="center" vertical="center" wrapText="1"/>
    </xf>
    <xf numFmtId="187" fontId="51" fillId="55" borderId="83" xfId="4" applyNumberFormat="1" applyFont="1" applyFill="1" applyBorder="1" applyAlignment="1">
      <alignment horizontal="center" vertical="center" wrapText="1"/>
    </xf>
    <xf numFmtId="3" fontId="120" fillId="30" borderId="83" xfId="4" applyNumberFormat="1" applyFont="1" applyFill="1" applyBorder="1" applyAlignment="1">
      <alignment horizontal="center" vertical="center"/>
    </xf>
    <xf numFmtId="6" fontId="120" fillId="30" borderId="83" xfId="4" applyNumberFormat="1" applyFont="1" applyFill="1" applyBorder="1" applyAlignment="1">
      <alignment horizontal="center" vertical="center"/>
    </xf>
    <xf numFmtId="188" fontId="83" fillId="55" borderId="32" xfId="1" applyNumberFormat="1" applyFont="1" applyFill="1" applyBorder="1" applyAlignment="1">
      <alignment horizontal="center" vertical="center"/>
    </xf>
    <xf numFmtId="0" fontId="51" fillId="30" borderId="90" xfId="236" applyFont="1" applyFill="1" applyBorder="1" applyProtection="1"/>
    <xf numFmtId="5" fontId="120" fillId="55" borderId="95" xfId="1" applyNumberFormat="1" applyFont="1" applyFill="1" applyBorder="1" applyAlignment="1">
      <alignment horizontal="center" vertical="center"/>
    </xf>
    <xf numFmtId="0" fontId="51" fillId="30" borderId="94" xfId="236" applyFont="1" applyFill="1" applyBorder="1" applyProtection="1"/>
    <xf numFmtId="5" fontId="120" fillId="55" borderId="8" xfId="1" applyNumberFormat="1" applyFont="1" applyFill="1" applyBorder="1" applyAlignment="1">
      <alignment horizontal="center" vertical="center"/>
    </xf>
    <xf numFmtId="0" fontId="89" fillId="59" borderId="11" xfId="236" applyFont="1" applyFill="1" applyBorder="1" applyAlignment="1">
      <alignment horizontal="center" vertical="center" wrapText="1"/>
    </xf>
    <xf numFmtId="0" fontId="89" fillId="59" borderId="115" xfId="236" applyFont="1" applyFill="1" applyBorder="1" applyAlignment="1">
      <alignment horizontal="center" vertical="center" wrapText="1"/>
    </xf>
    <xf numFmtId="0" fontId="99" fillId="59" borderId="120" xfId="236" applyFont="1" applyFill="1" applyBorder="1" applyAlignment="1">
      <alignment horizontal="center" vertical="center" wrapText="1"/>
    </xf>
    <xf numFmtId="0" fontId="84" fillId="30" borderId="0" xfId="236" applyFont="1" applyFill="1" applyBorder="1" applyAlignment="1">
      <alignment vertical="center" wrapText="1"/>
    </xf>
    <xf numFmtId="0" fontId="51" fillId="30" borderId="0" xfId="236" applyFont="1" applyFill="1" applyAlignment="1">
      <alignment vertical="center"/>
    </xf>
    <xf numFmtId="0" fontId="51" fillId="30" borderId="0" xfId="236" applyFont="1" applyFill="1" applyAlignment="1" applyProtection="1">
      <alignment vertical="center" wrapText="1"/>
    </xf>
    <xf numFmtId="166" fontId="51" fillId="30" borderId="0" xfId="236" applyNumberFormat="1" applyFont="1" applyFill="1" applyBorder="1" applyAlignment="1">
      <alignment vertical="center"/>
    </xf>
    <xf numFmtId="0" fontId="51" fillId="29" borderId="186" xfId="236" applyNumberFormat="1" applyFont="1" applyFill="1" applyBorder="1" applyAlignment="1" applyProtection="1">
      <alignment horizontal="center" vertical="center" wrapText="1"/>
      <protection locked="0" hidden="1"/>
    </xf>
    <xf numFmtId="0" fontId="51" fillId="29" borderId="186" xfId="236" applyNumberFormat="1" applyFont="1" applyFill="1" applyBorder="1" applyAlignment="1" applyProtection="1">
      <alignment horizontal="center" vertical="center" wrapText="1"/>
      <protection locked="0"/>
    </xf>
    <xf numFmtId="0" fontId="51" fillId="61" borderId="157" xfId="236" applyNumberFormat="1" applyFont="1" applyFill="1" applyBorder="1" applyAlignment="1" applyProtection="1">
      <alignment horizontal="center" vertical="center" wrapText="1"/>
      <protection locked="0"/>
    </xf>
    <xf numFmtId="0" fontId="51" fillId="29" borderId="157" xfId="236" applyNumberFormat="1" applyFont="1" applyFill="1" applyBorder="1" applyAlignment="1" applyProtection="1">
      <alignment horizontal="center" vertical="center" wrapText="1"/>
      <protection locked="0"/>
    </xf>
    <xf numFmtId="0" fontId="119" fillId="4" borderId="165" xfId="236" applyFont="1" applyFill="1" applyBorder="1" applyAlignment="1">
      <alignment horizontal="left" vertical="center"/>
    </xf>
    <xf numFmtId="0" fontId="119" fillId="4" borderId="166" xfId="236" applyFont="1" applyFill="1" applyBorder="1" applyAlignment="1">
      <alignment horizontal="left" vertical="center"/>
    </xf>
    <xf numFmtId="0" fontId="151" fillId="0" borderId="166" xfId="236" applyFont="1" applyBorder="1" applyAlignment="1" applyProtection="1">
      <alignment vertical="center"/>
    </xf>
    <xf numFmtId="0" fontId="151" fillId="0" borderId="166" xfId="236" applyFont="1" applyBorder="1" applyAlignment="1">
      <alignment vertical="center" wrapText="1"/>
    </xf>
    <xf numFmtId="0" fontId="95" fillId="8" borderId="145" xfId="236" applyNumberFormat="1" applyFont="1" applyFill="1" applyBorder="1" applyAlignment="1" applyProtection="1">
      <alignment horizontal="center" vertical="center"/>
      <protection locked="0"/>
    </xf>
    <xf numFmtId="166" fontId="94" fillId="8" borderId="145" xfId="236" applyNumberFormat="1" applyFont="1" applyFill="1" applyBorder="1" applyAlignment="1" applyProtection="1">
      <alignment horizontal="center" vertical="center" wrapText="1"/>
      <protection locked="0"/>
    </xf>
    <xf numFmtId="166" fontId="94" fillId="8" borderId="164" xfId="236" applyNumberFormat="1" applyFont="1" applyFill="1" applyBorder="1" applyAlignment="1" applyProtection="1">
      <alignment horizontal="center" vertical="center" wrapText="1"/>
      <protection locked="0"/>
    </xf>
    <xf numFmtId="164" fontId="129" fillId="30" borderId="135" xfId="0" applyNumberFormat="1" applyFont="1" applyFill="1" applyBorder="1" applyAlignment="1">
      <alignment horizontal="center" vertical="top" wrapText="1"/>
    </xf>
    <xf numFmtId="164" fontId="129" fillId="30" borderId="163" xfId="0" applyNumberFormat="1" applyFont="1" applyFill="1" applyBorder="1" applyAlignment="1">
      <alignment horizontal="center" vertical="top" wrapText="1"/>
    </xf>
    <xf numFmtId="164" fontId="129" fillId="30" borderId="145" xfId="0" applyNumberFormat="1" applyFont="1" applyFill="1" applyBorder="1" applyAlignment="1">
      <alignment horizontal="center" vertical="top" wrapText="1"/>
    </xf>
    <xf numFmtId="164" fontId="129" fillId="30" borderId="164" xfId="0" applyNumberFormat="1" applyFont="1" applyFill="1" applyBorder="1" applyAlignment="1">
      <alignment horizontal="center" vertical="top" wrapText="1"/>
    </xf>
    <xf numFmtId="0" fontId="51" fillId="0" borderId="118" xfId="4" applyNumberFormat="1" applyFont="1" applyFill="1" applyBorder="1" applyAlignment="1" applyProtection="1">
      <alignment horizontal="center" vertical="center" wrapText="1"/>
    </xf>
    <xf numFmtId="9" fontId="94" fillId="26" borderId="165" xfId="4" applyFont="1" applyFill="1" applyBorder="1" applyAlignment="1" applyProtection="1">
      <alignment horizontal="left" vertical="center" wrapText="1"/>
    </xf>
    <xf numFmtId="0" fontId="0" fillId="7" borderId="187" xfId="0" applyFill="1" applyBorder="1"/>
    <xf numFmtId="0" fontId="0" fillId="7" borderId="100" xfId="0" applyFill="1" applyBorder="1"/>
    <xf numFmtId="0" fontId="11" fillId="7" borderId="187" xfId="0" applyFont="1" applyFill="1" applyBorder="1"/>
    <xf numFmtId="0" fontId="11" fillId="7" borderId="100" xfId="0" applyFont="1" applyFill="1" applyBorder="1"/>
    <xf numFmtId="0" fontId="152" fillId="7" borderId="160" xfId="0" applyFont="1" applyFill="1" applyBorder="1" applyAlignment="1">
      <alignment horizontal="center" wrapText="1"/>
    </xf>
    <xf numFmtId="0" fontId="152" fillId="7" borderId="161" xfId="0" applyFont="1" applyFill="1" applyBorder="1" applyAlignment="1">
      <alignment horizontal="center" wrapText="1"/>
    </xf>
    <xf numFmtId="5" fontId="83" fillId="30" borderId="181" xfId="0" applyNumberFormat="1" applyFont="1" applyFill="1" applyBorder="1" applyAlignment="1">
      <alignment horizontal="center"/>
    </xf>
    <xf numFmtId="5" fontId="0" fillId="7" borderId="187" xfId="0" applyNumberFormat="1" applyFill="1" applyBorder="1"/>
    <xf numFmtId="5" fontId="11" fillId="7" borderId="100" xfId="0" applyNumberFormat="1" applyFont="1" applyFill="1" applyBorder="1"/>
    <xf numFmtId="0" fontId="51" fillId="30" borderId="188" xfId="0" applyFont="1" applyFill="1" applyBorder="1"/>
    <xf numFmtId="0" fontId="51" fillId="30" borderId="189" xfId="0" applyFont="1" applyFill="1" applyBorder="1" applyAlignment="1">
      <alignment horizontal="center"/>
    </xf>
    <xf numFmtId="0" fontId="83" fillId="0" borderId="189" xfId="0" applyFont="1" applyFill="1" applyBorder="1" applyAlignment="1">
      <alignment horizontal="center" vertical="center"/>
    </xf>
    <xf numFmtId="164" fontId="51" fillId="0" borderId="190" xfId="0" applyNumberFormat="1" applyFont="1" applyFill="1" applyBorder="1" applyAlignment="1">
      <alignment horizontal="center"/>
    </xf>
    <xf numFmtId="0" fontId="83" fillId="54" borderId="189" xfId="0" applyFont="1" applyFill="1" applyBorder="1" applyAlignment="1">
      <alignment horizontal="center" vertical="center"/>
    </xf>
    <xf numFmtId="164" fontId="51" fillId="54" borderId="190" xfId="0" applyNumberFormat="1" applyFont="1" applyFill="1" applyBorder="1" applyAlignment="1">
      <alignment horizontal="center"/>
    </xf>
    <xf numFmtId="0" fontId="129" fillId="30" borderId="191" xfId="0" applyFont="1" applyFill="1" applyBorder="1"/>
    <xf numFmtId="0" fontId="126" fillId="53" borderId="192" xfId="0" applyFont="1" applyFill="1" applyBorder="1" applyAlignment="1">
      <alignment horizontal="center"/>
    </xf>
    <xf numFmtId="0" fontId="126" fillId="30" borderId="192" xfId="0" applyFont="1" applyFill="1" applyBorder="1" applyAlignment="1">
      <alignment horizontal="center"/>
    </xf>
    <xf numFmtId="0" fontId="126" fillId="30" borderId="193" xfId="0" applyFont="1" applyFill="1" applyBorder="1" applyAlignment="1">
      <alignment horizontal="center"/>
    </xf>
    <xf numFmtId="0" fontId="83" fillId="30" borderId="182" xfId="236" applyFont="1" applyFill="1" applyBorder="1" applyAlignment="1">
      <alignment vertical="center"/>
    </xf>
    <xf numFmtId="3" fontId="51" fillId="30" borderId="183" xfId="0" applyNumberFormat="1" applyFont="1" applyFill="1" applyBorder="1" applyAlignment="1">
      <alignment horizontal="center"/>
    </xf>
    <xf numFmtId="5" fontId="51" fillId="30" borderId="183" xfId="0" applyNumberFormat="1" applyFont="1" applyFill="1" applyBorder="1" applyAlignment="1">
      <alignment horizontal="center"/>
    </xf>
    <xf numFmtId="0" fontId="83" fillId="30" borderId="188" xfId="236" applyFont="1" applyFill="1" applyBorder="1" applyAlignment="1">
      <alignment vertical="center"/>
    </xf>
    <xf numFmtId="3" fontId="51" fillId="30" borderId="189" xfId="0" applyNumberFormat="1" applyFont="1" applyFill="1" applyBorder="1" applyAlignment="1">
      <alignment horizontal="center"/>
    </xf>
    <xf numFmtId="5" fontId="51" fillId="30" borderId="189" xfId="0" applyNumberFormat="1" applyFont="1" applyFill="1" applyBorder="1" applyAlignment="1">
      <alignment horizontal="center"/>
    </xf>
    <xf numFmtId="164" fontId="83" fillId="54" borderId="189" xfId="0" applyNumberFormat="1" applyFont="1" applyFill="1" applyBorder="1" applyAlignment="1">
      <alignment horizontal="center" vertical="center"/>
    </xf>
    <xf numFmtId="166" fontId="51" fillId="54" borderId="190" xfId="0" applyNumberFormat="1" applyFont="1" applyFill="1" applyBorder="1" applyAlignment="1">
      <alignment horizontal="center"/>
    </xf>
    <xf numFmtId="0" fontId="12" fillId="63" borderId="0" xfId="0" applyFont="1" applyFill="1" applyBorder="1"/>
    <xf numFmtId="0" fontId="12" fillId="63" borderId="187" xfId="0" applyFont="1" applyFill="1" applyBorder="1"/>
    <xf numFmtId="0" fontId="12" fillId="63" borderId="100" xfId="0" applyFont="1" applyFill="1" applyBorder="1"/>
    <xf numFmtId="0" fontId="130" fillId="7" borderId="0" xfId="0" applyFont="1" applyFill="1"/>
    <xf numFmtId="0" fontId="51" fillId="7" borderId="0" xfId="0" applyFont="1" applyFill="1" applyAlignment="1">
      <alignment horizontal="left"/>
    </xf>
    <xf numFmtId="0" fontId="89" fillId="10" borderId="97" xfId="236" applyFont="1" applyFill="1" applyBorder="1" applyAlignment="1" applyProtection="1">
      <alignment vertical="center" wrapText="1"/>
    </xf>
    <xf numFmtId="0" fontId="89" fillId="10" borderId="103" xfId="236" applyFont="1" applyFill="1" applyBorder="1" applyAlignment="1" applyProtection="1">
      <alignment horizontal="center" vertical="center" wrapText="1"/>
    </xf>
    <xf numFmtId="0" fontId="99" fillId="10" borderId="86" xfId="236" applyFont="1" applyFill="1" applyBorder="1" applyAlignment="1" applyProtection="1">
      <alignment horizontal="center" vertical="center" wrapText="1"/>
    </xf>
    <xf numFmtId="0" fontId="51" fillId="0" borderId="0" xfId="236" applyFont="1" applyFill="1" applyBorder="1" applyAlignment="1" applyProtection="1">
      <alignment horizontal="left"/>
    </xf>
    <xf numFmtId="0" fontId="94" fillId="30" borderId="79" xfId="236" applyFont="1" applyFill="1" applyBorder="1" applyProtection="1"/>
    <xf numFmtId="0" fontId="51" fillId="0" borderId="4" xfId="236" applyFont="1" applyBorder="1" applyProtection="1"/>
    <xf numFmtId="0" fontId="83" fillId="30" borderId="0" xfId="236" applyFont="1" applyFill="1" applyBorder="1" applyProtection="1"/>
    <xf numFmtId="0" fontId="27" fillId="30" borderId="0" xfId="236" applyFont="1" applyFill="1"/>
    <xf numFmtId="0" fontId="27" fillId="30" borderId="165" xfId="236" applyFont="1" applyFill="1" applyBorder="1" applyAlignment="1">
      <alignment horizontal="left" indent="2"/>
    </xf>
    <xf numFmtId="1" fontId="27" fillId="30" borderId="163" xfId="236" applyNumberFormat="1" applyFont="1" applyFill="1" applyBorder="1" applyAlignment="1">
      <alignment horizontal="center"/>
    </xf>
    <xf numFmtId="0" fontId="27" fillId="0" borderId="0" xfId="236" applyFont="1"/>
    <xf numFmtId="0" fontId="27" fillId="30" borderId="166" xfId="236" applyFont="1" applyFill="1" applyBorder="1" applyAlignment="1">
      <alignment horizontal="left" indent="2"/>
    </xf>
    <xf numFmtId="1" fontId="27" fillId="30" borderId="164" xfId="236" applyNumberFormat="1" applyFont="1" applyFill="1" applyBorder="1" applyAlignment="1">
      <alignment horizontal="center"/>
    </xf>
    <xf numFmtId="0" fontId="89" fillId="8" borderId="0" xfId="236" applyFont="1" applyFill="1" applyBorder="1" applyAlignment="1" applyProtection="1">
      <alignment horizontal="center" vertical="center" wrapText="1"/>
    </xf>
    <xf numFmtId="0" fontId="89" fillId="8" borderId="0" xfId="236" applyFont="1" applyFill="1" applyBorder="1" applyAlignment="1" applyProtection="1">
      <alignment horizontal="center" vertical="center"/>
    </xf>
    <xf numFmtId="3" fontId="51" fillId="8" borderId="0" xfId="236" applyNumberFormat="1" applyFont="1" applyFill="1" applyBorder="1" applyAlignment="1" applyProtection="1">
      <alignment horizontal="center" vertical="center"/>
    </xf>
    <xf numFmtId="166" fontId="51" fillId="8" borderId="0" xfId="236" applyNumberFormat="1" applyFont="1" applyFill="1" applyBorder="1" applyAlignment="1" applyProtection="1">
      <alignment horizontal="center" vertical="center"/>
    </xf>
    <xf numFmtId="0" fontId="87" fillId="10" borderId="198" xfId="236" applyFont="1" applyFill="1" applyBorder="1" applyAlignment="1" applyProtection="1">
      <alignment horizontal="center" vertical="center" wrapText="1"/>
    </xf>
    <xf numFmtId="0" fontId="89" fillId="10" borderId="199" xfId="236" applyFont="1" applyFill="1" applyBorder="1" applyAlignment="1" applyProtection="1">
      <alignment horizontal="center" vertical="center" wrapText="1"/>
    </xf>
    <xf numFmtId="0" fontId="92" fillId="0" borderId="135" xfId="236" applyFont="1" applyBorder="1" applyAlignment="1" applyProtection="1">
      <alignment vertical="center" wrapText="1"/>
    </xf>
    <xf numFmtId="166" fontId="51" fillId="8" borderId="135" xfId="236" applyNumberFormat="1" applyFont="1" applyFill="1" applyBorder="1" applyAlignment="1" applyProtection="1">
      <alignment horizontal="center" vertical="center" wrapText="1"/>
    </xf>
    <xf numFmtId="3" fontId="51" fillId="8" borderId="0" xfId="236" applyNumberFormat="1" applyFont="1" applyFill="1" applyBorder="1" applyAlignment="1">
      <alignment horizontal="center" vertical="center"/>
    </xf>
    <xf numFmtId="166" fontId="51" fillId="8" borderId="0" xfId="236" applyNumberFormat="1" applyFont="1" applyFill="1" applyBorder="1" applyAlignment="1">
      <alignment horizontal="center" vertical="center"/>
    </xf>
    <xf numFmtId="0" fontId="89" fillId="10" borderId="198" xfId="236" applyFont="1" applyFill="1" applyBorder="1" applyAlignment="1">
      <alignment horizontal="center" vertical="center" wrapText="1"/>
    </xf>
    <xf numFmtId="0" fontId="89" fillId="10" borderId="199" xfId="236" applyFont="1" applyFill="1" applyBorder="1" applyAlignment="1">
      <alignment horizontal="center" vertical="center" wrapText="1"/>
    </xf>
    <xf numFmtId="0" fontId="92" fillId="0" borderId="135" xfId="236" applyFont="1" applyBorder="1" applyAlignment="1">
      <alignment vertical="center" wrapText="1"/>
    </xf>
    <xf numFmtId="0" fontId="87" fillId="10" borderId="84" xfId="236" applyFont="1" applyFill="1" applyBorder="1" applyAlignment="1">
      <alignment horizontal="center" vertical="center" wrapText="1"/>
    </xf>
    <xf numFmtId="0" fontId="98" fillId="10" borderId="200" xfId="236" applyFont="1" applyFill="1" applyBorder="1" applyAlignment="1">
      <alignment horizontal="center" vertical="center" wrapText="1"/>
    </xf>
    <xf numFmtId="0" fontId="89" fillId="10" borderId="201" xfId="236" applyFont="1" applyFill="1" applyBorder="1" applyAlignment="1">
      <alignment horizontal="center" vertical="center" wrapText="1"/>
    </xf>
    <xf numFmtId="0" fontId="92" fillId="0" borderId="160" xfId="236" applyFont="1" applyBorder="1" applyAlignment="1">
      <alignment vertical="center" wrapText="1"/>
    </xf>
    <xf numFmtId="166" fontId="51" fillId="8" borderId="170" xfId="236" applyNumberFormat="1" applyFont="1" applyFill="1" applyBorder="1" applyAlignment="1" applyProtection="1">
      <alignment horizontal="center" vertical="center" wrapText="1"/>
      <protection locked="0"/>
    </xf>
    <xf numFmtId="166" fontId="51" fillId="8" borderId="161" xfId="236" applyNumberFormat="1" applyFont="1" applyFill="1" applyBorder="1" applyAlignment="1" applyProtection="1">
      <alignment horizontal="center" vertical="center" wrapText="1"/>
      <protection locked="0"/>
    </xf>
    <xf numFmtId="3" fontId="51" fillId="8" borderId="0" xfId="236" applyNumberFormat="1" applyFont="1" applyFill="1" applyBorder="1" applyAlignment="1">
      <alignment horizontal="center" vertical="center" wrapText="1"/>
    </xf>
    <xf numFmtId="0" fontId="92" fillId="30" borderId="202" xfId="236" applyFont="1" applyFill="1" applyBorder="1" applyAlignment="1">
      <alignment vertical="center" wrapText="1"/>
    </xf>
    <xf numFmtId="166" fontId="51" fillId="55" borderId="197" xfId="236" applyNumberFormat="1" applyFont="1" applyFill="1" applyBorder="1" applyAlignment="1" applyProtection="1">
      <alignment horizontal="center" vertical="center" wrapText="1"/>
      <protection locked="0"/>
    </xf>
    <xf numFmtId="166" fontId="51" fillId="55" borderId="203" xfId="236" applyNumberFormat="1" applyFont="1" applyFill="1" applyBorder="1" applyAlignment="1" applyProtection="1">
      <alignment horizontal="center" vertical="center" wrapText="1"/>
      <protection locked="0"/>
    </xf>
    <xf numFmtId="165" fontId="51" fillId="8" borderId="0" xfId="236" applyNumberFormat="1" applyFont="1" applyFill="1" applyBorder="1" applyAlignment="1">
      <alignment horizontal="center" vertical="center"/>
    </xf>
    <xf numFmtId="0" fontId="92" fillId="0" borderId="166" xfId="236" applyFont="1" applyBorder="1" applyAlignment="1">
      <alignment vertical="center" wrapText="1"/>
    </xf>
    <xf numFmtId="166" fontId="51" fillId="8" borderId="145" xfId="236" applyNumberFormat="1" applyFont="1" applyFill="1" applyBorder="1" applyAlignment="1" applyProtection="1">
      <alignment horizontal="center" vertical="center" wrapText="1"/>
      <protection locked="0"/>
    </xf>
    <xf numFmtId="166" fontId="51" fillId="0" borderId="164" xfId="236" applyNumberFormat="1" applyFont="1" applyFill="1" applyBorder="1" applyAlignment="1" applyProtection="1">
      <alignment horizontal="center" vertical="center" wrapText="1"/>
      <protection locked="0"/>
    </xf>
    <xf numFmtId="0" fontId="95" fillId="9" borderId="175" xfId="741" applyFont="1" applyFill="1" applyBorder="1" applyAlignment="1"/>
    <xf numFmtId="0" fontId="94" fillId="9" borderId="102" xfId="741" applyFont="1" applyFill="1" applyBorder="1" applyAlignment="1">
      <alignment horizontal="left"/>
    </xf>
    <xf numFmtId="0" fontId="94" fillId="27" borderId="135" xfId="741" applyFont="1" applyFill="1" applyBorder="1" applyAlignment="1">
      <alignment horizontal="center" wrapText="1"/>
    </xf>
    <xf numFmtId="0" fontId="94" fillId="26" borderId="135" xfId="741" applyFont="1" applyFill="1" applyBorder="1" applyAlignment="1">
      <alignment horizontal="center"/>
    </xf>
    <xf numFmtId="0" fontId="51" fillId="0" borderId="165" xfId="741" applyFont="1" applyFill="1" applyBorder="1" applyAlignment="1">
      <alignment wrapText="1"/>
    </xf>
    <xf numFmtId="0" fontId="51" fillId="0" borderId="80" xfId="741" applyFont="1" applyFill="1" applyBorder="1" applyAlignment="1">
      <alignment horizontal="center" wrapText="1"/>
    </xf>
    <xf numFmtId="0" fontId="51" fillId="0" borderId="135" xfId="741" applyFont="1" applyFill="1" applyBorder="1" applyAlignment="1">
      <alignment horizontal="center" wrapText="1"/>
    </xf>
    <xf numFmtId="0" fontId="83" fillId="0" borderId="0" xfId="3" applyFont="1" applyBorder="1" applyAlignment="1" applyProtection="1">
      <alignment horizontal="right"/>
    </xf>
    <xf numFmtId="0" fontId="83" fillId="0" borderId="6" xfId="0" applyFont="1" applyBorder="1" applyAlignment="1" applyProtection="1">
      <alignment horizontal="right"/>
    </xf>
    <xf numFmtId="0" fontId="11" fillId="0" borderId="165" xfId="236" applyFont="1" applyFill="1" applyBorder="1" applyAlignment="1" applyProtection="1">
      <alignment vertical="center" wrapText="1"/>
    </xf>
    <xf numFmtId="0" fontId="12" fillId="0" borderId="165" xfId="236" applyFont="1" applyFill="1" applyBorder="1" applyAlignment="1" applyProtection="1">
      <alignment vertical="center" wrapText="1"/>
    </xf>
    <xf numFmtId="0" fontId="11" fillId="0" borderId="91" xfId="236" applyFont="1" applyFill="1" applyBorder="1" applyAlignment="1" applyProtection="1">
      <alignment vertical="center" wrapText="1"/>
    </xf>
    <xf numFmtId="0" fontId="11" fillId="0" borderId="166" xfId="236" applyFont="1" applyFill="1" applyBorder="1" applyAlignment="1" applyProtection="1">
      <alignment vertical="center" wrapText="1"/>
    </xf>
    <xf numFmtId="0" fontId="151" fillId="9" borderId="76" xfId="741" applyFont="1" applyFill="1" applyBorder="1" applyAlignment="1"/>
    <xf numFmtId="0" fontId="95" fillId="27" borderId="135" xfId="741" applyFont="1" applyFill="1" applyBorder="1" applyAlignment="1">
      <alignment horizontal="center" wrapText="1"/>
    </xf>
    <xf numFmtId="0" fontId="95" fillId="26" borderId="135" xfId="741" applyFont="1" applyFill="1" applyBorder="1" applyAlignment="1">
      <alignment horizontal="center"/>
    </xf>
    <xf numFmtId="0" fontId="94" fillId="0" borderId="165" xfId="741" applyFont="1" applyFill="1" applyBorder="1" applyAlignment="1">
      <alignment wrapText="1"/>
    </xf>
    <xf numFmtId="0" fontId="94" fillId="0" borderId="163" xfId="741" applyFont="1" applyFill="1" applyBorder="1" applyAlignment="1">
      <alignment horizontal="center" wrapText="1"/>
    </xf>
    <xf numFmtId="0" fontId="95" fillId="0" borderId="163" xfId="741" applyFont="1" applyFill="1" applyBorder="1" applyAlignment="1">
      <alignment horizontal="center" wrapText="1"/>
    </xf>
    <xf numFmtId="0" fontId="51" fillId="0" borderId="165" xfId="236" applyFont="1" applyFill="1" applyBorder="1" applyAlignment="1">
      <alignment vertical="center"/>
    </xf>
    <xf numFmtId="188" fontId="51" fillId="8" borderId="197" xfId="1" applyNumberFormat="1" applyFont="1" applyFill="1" applyBorder="1" applyAlignment="1" applyProtection="1">
      <alignment horizontal="center" vertical="center"/>
      <protection locked="0"/>
    </xf>
    <xf numFmtId="0" fontId="51" fillId="8" borderId="197" xfId="1" applyNumberFormat="1" applyFont="1" applyFill="1" applyBorder="1" applyAlignment="1" applyProtection="1">
      <alignment horizontal="center" vertical="center"/>
      <protection locked="0"/>
    </xf>
    <xf numFmtId="5" fontId="51" fillId="8" borderId="197" xfId="1" applyNumberFormat="1" applyFont="1" applyFill="1" applyBorder="1" applyAlignment="1" applyProtection="1">
      <alignment horizontal="center" vertical="center"/>
      <protection locked="0"/>
    </xf>
    <xf numFmtId="0" fontId="51" fillId="0" borderId="0" xfId="0" applyFont="1" applyBorder="1" applyAlignment="1" applyProtection="1">
      <alignment vertical="top" wrapText="1"/>
    </xf>
    <xf numFmtId="0" fontId="51" fillId="0" borderId="0" xfId="0" applyFont="1" applyBorder="1" applyAlignment="1" applyProtection="1"/>
    <xf numFmtId="0" fontId="89" fillId="8" borderId="0" xfId="236" applyFont="1" applyFill="1" applyBorder="1" applyAlignment="1">
      <alignment horizontal="center" vertical="center"/>
    </xf>
    <xf numFmtId="0" fontId="94" fillId="0" borderId="80" xfId="741" applyFont="1" applyFill="1" applyBorder="1" applyAlignment="1">
      <alignment horizontal="center" wrapText="1"/>
    </xf>
    <xf numFmtId="0" fontId="51" fillId="29" borderId="156" xfId="236" applyNumberFormat="1" applyFont="1" applyFill="1" applyBorder="1" applyAlignment="1" applyProtection="1">
      <alignment horizontal="center" vertical="center" wrapText="1"/>
      <protection locked="0"/>
    </xf>
    <xf numFmtId="0" fontId="95" fillId="6" borderId="74" xfId="3" applyFont="1" applyFill="1" applyBorder="1" applyProtection="1"/>
    <xf numFmtId="0" fontId="51" fillId="29" borderId="135" xfId="236" applyNumberFormat="1" applyFont="1" applyFill="1" applyBorder="1" applyAlignment="1" applyProtection="1">
      <alignment horizontal="center" vertical="center" wrapText="1"/>
      <protection locked="0"/>
    </xf>
    <xf numFmtId="0" fontId="89" fillId="8" borderId="0" xfId="236" applyFont="1" applyFill="1" applyBorder="1" applyAlignment="1">
      <alignment horizontal="center" vertical="center"/>
    </xf>
    <xf numFmtId="0" fontId="89" fillId="8" borderId="0" xfId="236" applyFont="1" applyFill="1" applyBorder="1" applyAlignment="1">
      <alignment horizontal="center" vertical="center" wrapText="1"/>
    </xf>
    <xf numFmtId="0" fontId="98" fillId="8" borderId="0" xfId="236" applyFont="1" applyFill="1" applyBorder="1" applyAlignment="1">
      <alignment horizontal="center" vertical="center"/>
    </xf>
    <xf numFmtId="0" fontId="98" fillId="10" borderId="12" xfId="236" applyFont="1" applyFill="1" applyBorder="1" applyAlignment="1">
      <alignment horizontal="center" vertical="center" wrapText="1"/>
    </xf>
    <xf numFmtId="0" fontId="51" fillId="29" borderId="128" xfId="236" applyNumberFormat="1" applyFont="1" applyFill="1" applyBorder="1" applyAlignment="1" applyProtection="1">
      <alignment horizontal="center" vertical="center" wrapText="1"/>
      <protection locked="0"/>
    </xf>
    <xf numFmtId="0" fontId="89" fillId="10" borderId="135" xfId="236" applyFont="1" applyFill="1" applyBorder="1" applyAlignment="1">
      <alignment horizontal="center" vertical="center" wrapText="1"/>
    </xf>
    <xf numFmtId="0" fontId="89" fillId="59" borderId="12" xfId="236" applyFont="1" applyFill="1" applyBorder="1" applyAlignment="1">
      <alignment horizontal="center" vertical="center" wrapText="1"/>
    </xf>
    <xf numFmtId="0" fontId="89" fillId="59" borderId="135" xfId="236" applyFont="1" applyFill="1" applyBorder="1" applyAlignment="1">
      <alignment horizontal="center" vertical="center" wrapText="1"/>
    </xf>
    <xf numFmtId="0" fontId="89" fillId="10" borderId="12" xfId="236" applyFont="1" applyFill="1" applyBorder="1" applyAlignment="1">
      <alignment horizontal="center" vertical="center" wrapText="1"/>
    </xf>
    <xf numFmtId="0" fontId="83" fillId="0" borderId="4" xfId="3" applyFont="1" applyBorder="1" applyAlignment="1" applyProtection="1">
      <alignment vertical="center" wrapText="1"/>
    </xf>
    <xf numFmtId="0" fontId="51" fillId="0" borderId="4" xfId="3" applyFont="1" applyBorder="1" applyProtection="1"/>
    <xf numFmtId="0" fontId="149" fillId="0" borderId="9" xfId="3" applyFont="1" applyBorder="1" applyAlignment="1" applyProtection="1"/>
    <xf numFmtId="42" fontId="51" fillId="6" borderId="17" xfId="3" applyNumberFormat="1" applyFont="1" applyFill="1" applyBorder="1" applyAlignment="1" applyProtection="1">
      <alignment horizontal="left"/>
    </xf>
    <xf numFmtId="0" fontId="51" fillId="8" borderId="90" xfId="0" applyFont="1" applyFill="1" applyBorder="1" applyProtection="1"/>
    <xf numFmtId="0" fontId="83" fillId="8" borderId="90" xfId="3" applyNumberFormat="1" applyFont="1" applyFill="1" applyBorder="1" applyAlignment="1" applyProtection="1">
      <alignment horizontal="center"/>
    </xf>
    <xf numFmtId="0" fontId="83" fillId="8" borderId="90" xfId="3" applyNumberFormat="1" applyFont="1" applyFill="1" applyBorder="1" applyAlignment="1" applyProtection="1">
      <alignment horizontal="center" wrapText="1"/>
    </xf>
    <xf numFmtId="0" fontId="51" fillId="0" borderId="90" xfId="3" applyFont="1" applyBorder="1" applyAlignment="1" applyProtection="1"/>
    <xf numFmtId="0" fontId="83" fillId="0" borderId="90" xfId="3" applyNumberFormat="1" applyFont="1" applyFill="1" applyBorder="1" applyAlignment="1" applyProtection="1">
      <alignment horizontal="center" wrapText="1"/>
    </xf>
    <xf numFmtId="42" fontId="51" fillId="0" borderId="90" xfId="3" applyNumberFormat="1" applyFont="1" applyBorder="1" applyAlignment="1" applyProtection="1">
      <alignment horizontal="left" vertical="top"/>
    </xf>
    <xf numFmtId="42" fontId="51" fillId="0" borderId="90" xfId="3" applyNumberFormat="1" applyFont="1" applyBorder="1" applyAlignment="1" applyProtection="1">
      <alignment horizontal="left"/>
    </xf>
    <xf numFmtId="0" fontId="51" fillId="8" borderId="0" xfId="0" applyFont="1" applyFill="1" applyProtection="1"/>
    <xf numFmtId="42" fontId="51" fillId="8" borderId="0" xfId="3" applyNumberFormat="1" applyFont="1" applyFill="1" applyBorder="1" applyAlignment="1" applyProtection="1"/>
    <xf numFmtId="42" fontId="51" fillId="8" borderId="90" xfId="3" applyNumberFormat="1" applyFont="1" applyFill="1" applyBorder="1" applyAlignment="1" applyProtection="1">
      <alignment horizontal="center" vertical="top"/>
    </xf>
    <xf numFmtId="42" fontId="51" fillId="8" borderId="90" xfId="3" applyNumberFormat="1" applyFont="1" applyFill="1" applyBorder="1" applyAlignment="1" applyProtection="1"/>
    <xf numFmtId="42" fontId="51" fillId="8" borderId="90" xfId="3" applyNumberFormat="1" applyFont="1" applyFill="1" applyBorder="1" applyAlignment="1" applyProtection="1">
      <alignment horizontal="center"/>
    </xf>
    <xf numFmtId="0" fontId="51" fillId="8" borderId="90" xfId="0" applyFont="1" applyFill="1" applyBorder="1" applyAlignment="1" applyProtection="1">
      <alignment vertical="top"/>
    </xf>
    <xf numFmtId="0" fontId="87" fillId="8" borderId="90" xfId="0" applyFont="1" applyFill="1" applyBorder="1" applyAlignment="1" applyProtection="1">
      <alignment horizontal="center"/>
    </xf>
    <xf numFmtId="0" fontId="51" fillId="8" borderId="90" xfId="0" applyFont="1" applyFill="1" applyBorder="1" applyAlignment="1" applyProtection="1"/>
    <xf numFmtId="42" fontId="51" fillId="8" borderId="0" xfId="3" applyNumberFormat="1" applyFont="1" applyFill="1" applyBorder="1" applyAlignment="1" applyProtection="1">
      <alignment horizontal="center"/>
    </xf>
    <xf numFmtId="42" fontId="51" fillId="8" borderId="128" xfId="3" applyNumberFormat="1" applyFont="1" applyFill="1" applyBorder="1" applyAlignment="1" applyProtection="1">
      <alignment horizontal="center"/>
    </xf>
    <xf numFmtId="0" fontId="51" fillId="8" borderId="128" xfId="0" applyFont="1" applyFill="1" applyBorder="1" applyProtection="1"/>
    <xf numFmtId="0" fontId="51" fillId="8" borderId="128" xfId="0" applyFont="1" applyFill="1" applyBorder="1" applyAlignment="1" applyProtection="1">
      <alignment vertical="top" wrapText="1"/>
    </xf>
    <xf numFmtId="0" fontId="51" fillId="8" borderId="90" xfId="0" applyFont="1" applyFill="1" applyBorder="1" applyAlignment="1" applyProtection="1">
      <alignment vertical="center" wrapText="1"/>
    </xf>
    <xf numFmtId="0" fontId="51" fillId="8" borderId="128" xfId="0" applyFont="1" applyFill="1" applyBorder="1" applyAlignment="1" applyProtection="1"/>
    <xf numFmtId="0" fontId="51" fillId="8" borderId="0" xfId="236" applyFont="1" applyFill="1" applyAlignment="1" applyProtection="1"/>
    <xf numFmtId="0" fontId="51" fillId="8" borderId="0" xfId="236" applyFont="1" applyFill="1" applyBorder="1" applyAlignment="1" applyProtection="1"/>
    <xf numFmtId="6" fontId="51" fillId="29" borderId="111" xfId="236" applyNumberFormat="1" applyFont="1" applyFill="1" applyBorder="1" applyAlignment="1" applyProtection="1">
      <alignment horizontal="center" vertical="center" wrapText="1"/>
      <protection locked="0"/>
    </xf>
    <xf numFmtId="6" fontId="51" fillId="29" borderId="119" xfId="236" applyNumberFormat="1" applyFont="1" applyFill="1" applyBorder="1" applyAlignment="1" applyProtection="1">
      <alignment horizontal="center" vertical="center" wrapText="1"/>
      <protection locked="0"/>
    </xf>
    <xf numFmtId="166" fontId="51" fillId="29" borderId="25" xfId="236" applyNumberFormat="1" applyFont="1" applyFill="1" applyBorder="1" applyAlignment="1" applyProtection="1">
      <alignment horizontal="center" vertical="center" wrapText="1"/>
      <protection locked="0"/>
    </xf>
    <xf numFmtId="6" fontId="51" fillId="29" borderId="111" xfId="236" applyNumberFormat="1" applyFont="1" applyFill="1" applyBorder="1" applyAlignment="1" applyProtection="1">
      <alignment horizontal="center" wrapText="1"/>
    </xf>
    <xf numFmtId="0" fontId="51" fillId="29" borderId="150" xfId="236" applyFont="1" applyFill="1" applyBorder="1" applyAlignment="1" applyProtection="1">
      <alignment wrapText="1"/>
    </xf>
    <xf numFmtId="0" fontId="51" fillId="8" borderId="0" xfId="236" applyFont="1" applyFill="1" applyProtection="1"/>
    <xf numFmtId="0" fontId="83" fillId="8" borderId="0" xfId="236" applyFont="1" applyFill="1" applyBorder="1" applyProtection="1"/>
    <xf numFmtId="190" fontId="94" fillId="51" borderId="66" xfId="0" applyNumberFormat="1" applyFont="1" applyFill="1" applyBorder="1" applyAlignment="1" applyProtection="1">
      <alignment horizontal="center"/>
    </xf>
    <xf numFmtId="190" fontId="94" fillId="0" borderId="66" xfId="0" applyNumberFormat="1" applyFont="1" applyBorder="1" applyAlignment="1" applyProtection="1">
      <alignment horizontal="center" wrapText="1"/>
    </xf>
    <xf numFmtId="190" fontId="94" fillId="51" borderId="69" xfId="0" applyNumberFormat="1" applyFont="1" applyFill="1" applyBorder="1" applyAlignment="1" applyProtection="1">
      <alignment horizontal="center"/>
    </xf>
    <xf numFmtId="190" fontId="94" fillId="0" borderId="69" xfId="0" applyNumberFormat="1" applyFont="1" applyBorder="1" applyAlignment="1" applyProtection="1">
      <alignment horizontal="center" wrapText="1"/>
    </xf>
    <xf numFmtId="0" fontId="11" fillId="29" borderId="33" xfId="236" applyNumberFormat="1" applyFont="1" applyFill="1" applyBorder="1" applyAlignment="1" applyProtection="1">
      <alignment horizontal="center" vertical="center" wrapText="1"/>
      <protection locked="0" hidden="1"/>
    </xf>
    <xf numFmtId="0" fontId="11" fillId="8" borderId="0" xfId="236" applyFont="1" applyFill="1" applyProtection="1"/>
    <xf numFmtId="0" fontId="11" fillId="30" borderId="0" xfId="236" applyFont="1" applyFill="1" applyProtection="1"/>
    <xf numFmtId="0" fontId="154" fillId="30" borderId="0" xfId="236" applyFont="1" applyFill="1" applyAlignment="1" applyProtection="1">
      <alignment vertical="center"/>
    </xf>
    <xf numFmtId="0" fontId="155" fillId="10" borderId="11" xfId="236" applyFont="1" applyFill="1" applyBorder="1" applyAlignment="1" applyProtection="1">
      <alignment horizontal="center"/>
    </xf>
    <xf numFmtId="0" fontId="155" fillId="10" borderId="12" xfId="236" applyFont="1" applyFill="1" applyBorder="1" applyAlignment="1" applyProtection="1">
      <alignment horizontal="center"/>
    </xf>
    <xf numFmtId="0" fontId="156" fillId="10" borderId="13" xfId="236" applyFont="1" applyFill="1" applyBorder="1" applyAlignment="1" applyProtection="1">
      <alignment horizontal="center"/>
    </xf>
    <xf numFmtId="0" fontId="11" fillId="8" borderId="87" xfId="236" applyNumberFormat="1" applyFont="1" applyFill="1" applyBorder="1" applyAlignment="1" applyProtection="1">
      <alignment horizontal="center" vertical="center" wrapText="1"/>
      <protection locked="0"/>
    </xf>
    <xf numFmtId="0" fontId="157" fillId="0" borderId="0" xfId="0" applyFont="1" applyAlignment="1">
      <alignment horizontal="left" vertical="center" indent="1"/>
    </xf>
    <xf numFmtId="0" fontId="12" fillId="0" borderId="14" xfId="236" applyFont="1" applyFill="1" applyBorder="1" applyAlignment="1" applyProtection="1">
      <alignment vertical="center" wrapText="1"/>
    </xf>
    <xf numFmtId="0" fontId="11" fillId="29" borderId="157" xfId="236" applyNumberFormat="1" applyFont="1" applyFill="1" applyBorder="1" applyAlignment="1" applyProtection="1">
      <alignment horizontal="center" vertical="center" wrapText="1"/>
      <protection locked="0" hidden="1"/>
    </xf>
    <xf numFmtId="49" fontId="158" fillId="8" borderId="128" xfId="0" applyNumberFormat="1" applyFont="1" applyFill="1" applyBorder="1" applyAlignment="1" applyProtection="1">
      <alignment vertical="top" wrapText="1"/>
    </xf>
    <xf numFmtId="0" fontId="2" fillId="26" borderId="165" xfId="0" applyFont="1" applyFill="1" applyBorder="1" applyAlignment="1" applyProtection="1">
      <alignment vertical="center" wrapText="1"/>
    </xf>
    <xf numFmtId="0" fontId="51" fillId="0" borderId="185" xfId="0" applyFont="1" applyBorder="1" applyAlignment="1">
      <alignment vertical="center" wrapText="1"/>
    </xf>
    <xf numFmtId="0" fontId="51" fillId="0" borderId="42" xfId="0" applyFont="1" applyBorder="1" applyAlignment="1" applyProtection="1">
      <alignment horizontal="center" vertical="center" wrapText="1"/>
    </xf>
    <xf numFmtId="0" fontId="51" fillId="0" borderId="72" xfId="0" applyFont="1" applyBorder="1" applyAlignment="1" applyProtection="1">
      <alignment horizontal="center" vertical="center" wrapText="1"/>
    </xf>
    <xf numFmtId="0" fontId="51" fillId="0" borderId="108" xfId="0" applyFont="1" applyBorder="1" applyAlignment="1" applyProtection="1">
      <alignment horizontal="center" vertical="center" wrapText="1"/>
    </xf>
    <xf numFmtId="0" fontId="51" fillId="0" borderId="105" xfId="0" applyFont="1" applyBorder="1" applyAlignment="1" applyProtection="1">
      <alignment horizontal="center" vertical="center" wrapText="1"/>
    </xf>
    <xf numFmtId="0" fontId="51" fillId="0" borderId="106" xfId="0" applyFont="1" applyBorder="1" applyAlignment="1" applyProtection="1">
      <alignment horizontal="center" vertical="center" wrapText="1"/>
    </xf>
    <xf numFmtId="0" fontId="51" fillId="0" borderId="128" xfId="0" applyFont="1" applyBorder="1" applyAlignment="1" applyProtection="1">
      <alignment horizontal="center" vertical="center" wrapText="1"/>
      <protection locked="0"/>
    </xf>
    <xf numFmtId="0" fontId="51" fillId="0" borderId="121" xfId="0" applyFont="1" applyBorder="1" applyAlignment="1" applyProtection="1">
      <alignment horizontal="center" vertical="center" wrapText="1"/>
      <protection locked="0"/>
    </xf>
    <xf numFmtId="0" fontId="51" fillId="0" borderId="8" xfId="0" applyFont="1" applyBorder="1" applyAlignment="1" applyProtection="1">
      <alignment horizontal="center" vertical="center"/>
    </xf>
    <xf numFmtId="0" fontId="51" fillId="0" borderId="0" xfId="0" applyFont="1" applyBorder="1" applyAlignment="1" applyProtection="1">
      <alignment horizontal="center" vertical="center"/>
    </xf>
    <xf numFmtId="6" fontId="51" fillId="29" borderId="106" xfId="0" applyNumberFormat="1" applyFont="1" applyFill="1" applyBorder="1" applyAlignment="1">
      <alignment horizontal="center" wrapText="1"/>
    </xf>
    <xf numFmtId="0" fontId="51" fillId="29" borderId="106" xfId="0" applyFont="1" applyFill="1" applyBorder="1" applyAlignment="1">
      <alignment wrapText="1"/>
    </xf>
    <xf numFmtId="0" fontId="51" fillId="29" borderId="150" xfId="0" applyFont="1" applyFill="1" applyBorder="1" applyAlignment="1">
      <alignment wrapText="1"/>
    </xf>
    <xf numFmtId="0" fontId="51" fillId="8" borderId="16" xfId="0" applyFont="1" applyFill="1" applyBorder="1" applyAlignment="1"/>
    <xf numFmtId="0" fontId="51" fillId="29" borderId="140" xfId="0" applyFont="1" applyFill="1" applyBorder="1" applyAlignment="1">
      <alignment wrapText="1"/>
    </xf>
    <xf numFmtId="0" fontId="51" fillId="0" borderId="16" xfId="0" applyFont="1" applyBorder="1" applyAlignment="1"/>
    <xf numFmtId="0" fontId="51" fillId="0" borderId="128" xfId="0" applyFont="1" applyBorder="1" applyAlignment="1">
      <alignment vertical="center" wrapText="1"/>
    </xf>
    <xf numFmtId="0" fontId="51" fillId="0" borderId="121" xfId="0" applyFont="1" applyBorder="1" applyAlignment="1">
      <alignment vertical="center" wrapText="1"/>
    </xf>
    <xf numFmtId="0" fontId="51" fillId="30" borderId="0" xfId="0" applyFont="1" applyFill="1" applyProtection="1"/>
    <xf numFmtId="0" fontId="162" fillId="30" borderId="0" xfId="0" applyFont="1" applyFill="1" applyProtection="1"/>
    <xf numFmtId="0" fontId="51" fillId="30" borderId="0" xfId="0" applyFont="1" applyFill="1" applyAlignment="1" applyProtection="1">
      <alignment horizontal="center"/>
    </xf>
    <xf numFmtId="0" fontId="51" fillId="52" borderId="0" xfId="0" applyFont="1" applyFill="1" applyAlignment="1" applyProtection="1">
      <alignment horizontal="center" vertical="center"/>
    </xf>
    <xf numFmtId="0" fontId="51" fillId="30" borderId="0" xfId="0" applyFont="1" applyFill="1" applyAlignment="1" applyProtection="1">
      <alignment horizontal="center" vertical="center"/>
    </xf>
    <xf numFmtId="0" fontId="51" fillId="0" borderId="0" xfId="0" applyFont="1" applyAlignment="1" applyProtection="1">
      <alignment horizontal="center" vertical="center"/>
    </xf>
    <xf numFmtId="0" fontId="51" fillId="0" borderId="0" xfId="0" applyFont="1" applyFill="1" applyProtection="1"/>
    <xf numFmtId="0" fontId="51" fillId="0" borderId="0" xfId="0" applyFont="1" applyBorder="1" applyAlignment="1">
      <alignment horizontal="center"/>
    </xf>
    <xf numFmtId="0" fontId="51" fillId="52" borderId="0" xfId="0" applyFont="1" applyFill="1" applyAlignment="1" applyProtection="1">
      <alignment vertical="center"/>
    </xf>
    <xf numFmtId="0" fontId="51" fillId="0" borderId="0" xfId="0" applyFont="1" applyAlignment="1" applyProtection="1">
      <alignment horizontal="center"/>
    </xf>
    <xf numFmtId="0" fontId="99" fillId="10" borderId="9" xfId="741" applyFont="1" applyFill="1" applyBorder="1" applyAlignment="1">
      <alignment vertical="center"/>
    </xf>
    <xf numFmtId="0" fontId="99" fillId="10" borderId="10" xfId="741" applyFont="1" applyFill="1" applyBorder="1" applyAlignment="1">
      <alignment vertical="center"/>
    </xf>
    <xf numFmtId="0" fontId="99" fillId="10" borderId="101" xfId="741" applyFont="1" applyFill="1" applyBorder="1" applyAlignment="1">
      <alignment vertical="center"/>
    </xf>
    <xf numFmtId="0" fontId="51" fillId="0" borderId="0" xfId="741" applyFont="1" applyBorder="1"/>
    <xf numFmtId="0" fontId="51" fillId="0" borderId="0" xfId="741" applyFont="1" applyBorder="1" applyAlignment="1">
      <alignment wrapText="1"/>
    </xf>
    <xf numFmtId="0" fontId="51" fillId="0" borderId="10" xfId="741" applyFont="1" applyBorder="1"/>
    <xf numFmtId="0" fontId="51" fillId="0" borderId="0" xfId="741" applyFont="1" applyFill="1"/>
    <xf numFmtId="0" fontId="51" fillId="0" borderId="204" xfId="236" applyFont="1" applyFill="1" applyBorder="1" applyAlignment="1">
      <alignment vertical="center"/>
    </xf>
    <xf numFmtId="0" fontId="51" fillId="0" borderId="170" xfId="236" applyFont="1" applyBorder="1" applyAlignment="1" applyProtection="1">
      <alignment horizontal="center"/>
    </xf>
    <xf numFmtId="0" fontId="51" fillId="29" borderId="156" xfId="236" applyNumberFormat="1" applyFont="1" applyFill="1" applyBorder="1" applyAlignment="1" applyProtection="1">
      <alignment vertical="center" wrapText="1"/>
      <protection locked="0"/>
    </xf>
    <xf numFmtId="6" fontId="51" fillId="29" borderId="129" xfId="236" applyNumberFormat="1" applyFont="1" applyFill="1" applyBorder="1" applyAlignment="1" applyProtection="1">
      <alignment horizontal="center" wrapText="1"/>
    </xf>
    <xf numFmtId="187" fontId="51" fillId="29" borderId="205" xfId="236" applyNumberFormat="1" applyFont="1" applyFill="1" applyBorder="1" applyAlignment="1" applyProtection="1">
      <alignment horizontal="center" vertical="center"/>
      <protection locked="0"/>
    </xf>
    <xf numFmtId="0" fontId="51" fillId="29" borderId="206" xfId="236" applyNumberFormat="1" applyFont="1" applyFill="1" applyBorder="1" applyAlignment="1" applyProtection="1">
      <alignment vertical="center" wrapText="1"/>
      <protection locked="0"/>
    </xf>
    <xf numFmtId="6" fontId="51" fillId="29" borderId="90" xfId="0" applyNumberFormat="1" applyFont="1" applyFill="1" applyBorder="1" applyAlignment="1">
      <alignment horizontal="center" wrapText="1"/>
    </xf>
    <xf numFmtId="0" fontId="51" fillId="29" borderId="101" xfId="0" applyFont="1" applyFill="1" applyBorder="1" applyAlignment="1">
      <alignment wrapText="1"/>
    </xf>
    <xf numFmtId="0" fontId="51" fillId="61" borderId="101" xfId="236" applyFont="1" applyFill="1" applyBorder="1" applyAlignment="1" applyProtection="1">
      <alignment vertical="center" wrapText="1"/>
    </xf>
    <xf numFmtId="0" fontId="51" fillId="30" borderId="4" xfId="236" applyFont="1" applyFill="1" applyBorder="1" applyProtection="1"/>
    <xf numFmtId="0" fontId="51" fillId="61" borderId="156" xfId="236" applyNumberFormat="1" applyFont="1" applyFill="1" applyBorder="1" applyAlignment="1" applyProtection="1">
      <alignment horizontal="center" vertical="center" wrapText="1"/>
      <protection locked="0"/>
    </xf>
    <xf numFmtId="0" fontId="51" fillId="61" borderId="25" xfId="236" applyNumberFormat="1" applyFont="1" applyFill="1" applyBorder="1" applyAlignment="1" applyProtection="1">
      <alignment vertical="center" wrapText="1"/>
      <protection locked="0"/>
    </xf>
    <xf numFmtId="9" fontId="51" fillId="30" borderId="135" xfId="4" applyNumberFormat="1" applyFont="1" applyFill="1" applyBorder="1" applyAlignment="1" applyProtection="1">
      <alignment horizontal="center" vertical="center" wrapText="1"/>
      <protection locked="0"/>
    </xf>
    <xf numFmtId="9" fontId="51" fillId="61" borderId="33" xfId="236" applyNumberFormat="1" applyFont="1" applyFill="1" applyBorder="1" applyAlignment="1" applyProtection="1">
      <alignment horizontal="center" vertical="center" wrapText="1"/>
      <protection locked="0"/>
    </xf>
    <xf numFmtId="6" fontId="51" fillId="61" borderId="129" xfId="236" applyNumberFormat="1" applyFont="1" applyFill="1" applyBorder="1" applyAlignment="1" applyProtection="1">
      <alignment horizontal="center" vertical="center" wrapText="1"/>
    </xf>
    <xf numFmtId="6" fontId="51" fillId="61" borderId="90" xfId="236" applyNumberFormat="1" applyFont="1" applyFill="1" applyBorder="1" applyAlignment="1" applyProtection="1">
      <alignment horizontal="center" vertical="center" wrapText="1"/>
    </xf>
    <xf numFmtId="6" fontId="51" fillId="64" borderId="90" xfId="236" applyNumberFormat="1" applyFont="1" applyFill="1" applyBorder="1" applyAlignment="1" applyProtection="1">
      <alignment horizontal="center" vertical="center" wrapText="1"/>
    </xf>
    <xf numFmtId="6" fontId="51" fillId="61" borderId="111" xfId="236" applyNumberFormat="1" applyFont="1" applyFill="1" applyBorder="1" applyAlignment="1" applyProtection="1">
      <alignment horizontal="center" wrapText="1"/>
    </xf>
    <xf numFmtId="0" fontId="51" fillId="60" borderId="142" xfId="0" applyFont="1" applyFill="1" applyBorder="1" applyAlignment="1">
      <alignment horizontal="center" vertical="center"/>
    </xf>
    <xf numFmtId="0" fontId="51" fillId="30" borderId="142" xfId="0" applyFont="1" applyFill="1" applyBorder="1" applyAlignment="1">
      <alignment vertical="center"/>
    </xf>
    <xf numFmtId="0" fontId="51" fillId="64" borderId="101" xfId="0" applyFont="1" applyFill="1" applyBorder="1" applyAlignment="1">
      <alignment wrapText="1"/>
    </xf>
    <xf numFmtId="6" fontId="51" fillId="61" borderId="106" xfId="0" applyNumberFormat="1" applyFont="1" applyFill="1" applyBorder="1" applyAlignment="1">
      <alignment horizontal="center" wrapText="1"/>
    </xf>
    <xf numFmtId="0" fontId="51" fillId="61" borderId="106" xfId="0" applyFont="1" applyFill="1" applyBorder="1" applyAlignment="1">
      <alignment wrapText="1"/>
    </xf>
    <xf numFmtId="0" fontId="51" fillId="61" borderId="150" xfId="0" applyFont="1" applyFill="1" applyBorder="1" applyAlignment="1">
      <alignment wrapText="1"/>
    </xf>
    <xf numFmtId="0" fontId="51" fillId="30" borderId="128" xfId="0" applyFont="1" applyFill="1" applyBorder="1" applyAlignment="1">
      <alignment vertical="center" wrapText="1"/>
    </xf>
    <xf numFmtId="0" fontId="51" fillId="30" borderId="121" xfId="0" applyFont="1" applyFill="1" applyBorder="1" applyAlignment="1">
      <alignment vertical="center" wrapText="1"/>
    </xf>
    <xf numFmtId="0" fontId="51" fillId="30" borderId="8" xfId="0" applyFont="1" applyFill="1" applyBorder="1" applyAlignment="1">
      <alignment horizontal="center" vertical="center"/>
    </xf>
    <xf numFmtId="0" fontId="51" fillId="30" borderId="0" xfId="0" applyFont="1" applyFill="1" applyBorder="1" applyAlignment="1">
      <alignment horizontal="center" vertical="center"/>
    </xf>
    <xf numFmtId="0" fontId="51" fillId="7" borderId="142" xfId="0" applyFont="1" applyFill="1" applyBorder="1" applyAlignment="1">
      <alignment horizontal="center" vertical="center"/>
    </xf>
    <xf numFmtId="0" fontId="51" fillId="0" borderId="142" xfId="0" applyFont="1" applyBorder="1" applyAlignment="1">
      <alignment vertical="center"/>
    </xf>
    <xf numFmtId="0" fontId="51" fillId="29" borderId="101" xfId="236" applyFont="1" applyFill="1" applyBorder="1" applyAlignment="1" applyProtection="1">
      <alignment vertical="center" wrapText="1"/>
    </xf>
    <xf numFmtId="6" fontId="51" fillId="29" borderId="129" xfId="236" applyNumberFormat="1" applyFont="1" applyFill="1" applyBorder="1" applyAlignment="1" applyProtection="1">
      <alignment horizontal="center" vertical="center" wrapText="1"/>
    </xf>
    <xf numFmtId="6" fontId="51" fillId="29" borderId="90" xfId="236" applyNumberFormat="1" applyFont="1" applyFill="1" applyBorder="1" applyAlignment="1" applyProtection="1">
      <alignment horizontal="center" vertical="center" wrapText="1"/>
    </xf>
    <xf numFmtId="0" fontId="51" fillId="65" borderId="101" xfId="0" applyFont="1" applyFill="1" applyBorder="1" applyAlignment="1">
      <alignment wrapText="1"/>
    </xf>
    <xf numFmtId="6" fontId="51" fillId="29" borderId="106" xfId="236" applyNumberFormat="1" applyFont="1" applyFill="1" applyBorder="1" applyAlignment="1" applyProtection="1">
      <alignment horizontal="center" vertical="center" wrapText="1"/>
    </xf>
    <xf numFmtId="6" fontId="51" fillId="29" borderId="101" xfId="0" applyNumberFormat="1" applyFont="1" applyFill="1" applyBorder="1" applyAlignment="1">
      <alignment horizontal="center" wrapText="1"/>
    </xf>
    <xf numFmtId="0" fontId="51" fillId="29" borderId="90" xfId="0" applyFont="1" applyFill="1" applyBorder="1" applyAlignment="1">
      <alignment wrapText="1"/>
    </xf>
    <xf numFmtId="0" fontId="51" fillId="29" borderId="90" xfId="0" applyFont="1" applyFill="1" applyBorder="1" applyAlignment="1">
      <alignment horizontal="center" wrapText="1"/>
    </xf>
    <xf numFmtId="0" fontId="51" fillId="29" borderId="101" xfId="0" applyFont="1" applyFill="1" applyBorder="1" applyAlignment="1">
      <alignment horizontal="center" wrapText="1"/>
    </xf>
    <xf numFmtId="0" fontId="51" fillId="29" borderId="121" xfId="236" applyNumberFormat="1" applyFont="1" applyFill="1" applyBorder="1" applyAlignment="1" applyProtection="1">
      <alignment vertical="center" wrapText="1"/>
      <protection locked="0"/>
    </xf>
    <xf numFmtId="6" fontId="11" fillId="30" borderId="146" xfId="236" applyNumberFormat="1" applyFont="1" applyFill="1" applyBorder="1" applyAlignment="1">
      <alignment horizontal="center"/>
    </xf>
    <xf numFmtId="0" fontId="119" fillId="4" borderId="167" xfId="236" applyFont="1" applyFill="1" applyBorder="1" applyAlignment="1">
      <alignment horizontal="left" vertical="center"/>
    </xf>
    <xf numFmtId="0" fontId="87" fillId="28" borderId="168" xfId="236" applyFont="1" applyFill="1" applyBorder="1" applyAlignment="1">
      <alignment horizontal="center" vertical="center"/>
    </xf>
    <xf numFmtId="0" fontId="96" fillId="0" borderId="0" xfId="236" applyFont="1" applyFill="1" applyBorder="1" applyAlignment="1">
      <alignment vertical="center" wrapText="1"/>
    </xf>
    <xf numFmtId="0" fontId="51" fillId="0" borderId="0" xfId="236" applyFont="1" applyFill="1" applyProtection="1"/>
    <xf numFmtId="0" fontId="51" fillId="0" borderId="2" xfId="741" applyFont="1" applyBorder="1"/>
    <xf numFmtId="6" fontId="11" fillId="0" borderId="163" xfId="236" applyNumberFormat="1" applyFont="1" applyFill="1" applyBorder="1" applyAlignment="1">
      <alignment horizontal="center" vertical="center"/>
    </xf>
    <xf numFmtId="0" fontId="11" fillId="0" borderId="91" xfId="236" applyFont="1" applyFill="1" applyBorder="1" applyAlignment="1">
      <alignment horizontal="left" vertical="center"/>
    </xf>
    <xf numFmtId="0" fontId="0" fillId="0" borderId="4" xfId="0" applyBorder="1" applyAlignment="1">
      <alignment horizontal="center" vertical="center"/>
    </xf>
    <xf numFmtId="0" fontId="87" fillId="10" borderId="86" xfId="236" applyFont="1" applyFill="1" applyBorder="1" applyAlignment="1">
      <alignment horizontal="center" vertical="center" wrapText="1"/>
    </xf>
    <xf numFmtId="187" fontId="51" fillId="29" borderId="135" xfId="236" applyNumberFormat="1" applyFont="1" applyFill="1" applyBorder="1" applyAlignment="1" applyProtection="1">
      <alignment horizontal="center" vertical="center"/>
      <protection locked="0"/>
    </xf>
    <xf numFmtId="0" fontId="51" fillId="29" borderId="135" xfId="236" applyNumberFormat="1" applyFont="1" applyFill="1" applyBorder="1" applyAlignment="1" applyProtection="1">
      <alignment horizontal="center" vertical="center" wrapText="1"/>
      <protection locked="0"/>
    </xf>
    <xf numFmtId="188" fontId="120" fillId="0" borderId="135" xfId="1" applyNumberFormat="1" applyFont="1" applyFill="1" applyBorder="1" applyAlignment="1">
      <alignment horizontal="center" vertical="center"/>
    </xf>
    <xf numFmtId="0" fontId="91" fillId="10" borderId="114" xfId="236" applyFont="1" applyFill="1" applyBorder="1" applyAlignment="1">
      <alignment vertical="center" wrapText="1"/>
    </xf>
    <xf numFmtId="10" fontId="51" fillId="0" borderId="31" xfId="236" applyNumberFormat="1" applyFont="1" applyFill="1" applyBorder="1" applyAlignment="1" applyProtection="1">
      <alignment horizontal="center" vertical="center" wrapText="1"/>
    </xf>
    <xf numFmtId="0" fontId="11" fillId="0" borderId="165" xfId="236" applyFont="1" applyFill="1" applyBorder="1" applyAlignment="1">
      <alignment horizontal="left" indent="2"/>
    </xf>
    <xf numFmtId="0" fontId="11" fillId="0" borderId="167" xfId="236" applyFont="1" applyFill="1" applyBorder="1" applyAlignment="1">
      <alignment horizontal="left" indent="2"/>
    </xf>
    <xf numFmtId="0" fontId="11" fillId="0" borderId="166" xfId="236" applyFont="1" applyFill="1" applyBorder="1" applyAlignment="1">
      <alignment horizontal="left" indent="2"/>
    </xf>
    <xf numFmtId="0" fontId="11" fillId="0" borderId="142" xfId="236" applyFont="1" applyFill="1" applyBorder="1" applyAlignment="1">
      <alignment horizontal="left" indent="2"/>
    </xf>
    <xf numFmtId="0" fontId="11" fillId="0" borderId="162" xfId="236" applyFont="1" applyFill="1" applyBorder="1" applyAlignment="1">
      <alignment horizontal="left" indent="2"/>
    </xf>
    <xf numFmtId="0" fontId="11" fillId="0" borderId="142" xfId="236" applyFont="1" applyFill="1" applyBorder="1" applyAlignment="1">
      <alignment horizontal="left" indent="1"/>
    </xf>
    <xf numFmtId="0" fontId="11" fillId="0" borderId="162" xfId="236" applyFont="1" applyFill="1" applyBorder="1" applyAlignment="1">
      <alignment horizontal="left" indent="1"/>
    </xf>
    <xf numFmtId="0" fontId="11" fillId="0" borderId="144" xfId="236" applyFont="1" applyFill="1" applyBorder="1" applyAlignment="1">
      <alignment horizontal="left" indent="1"/>
    </xf>
    <xf numFmtId="0" fontId="12" fillId="0" borderId="144" xfId="236" applyFont="1" applyFill="1" applyBorder="1" applyAlignment="1">
      <alignment horizontal="left" indent="1"/>
    </xf>
    <xf numFmtId="0" fontId="12" fillId="0" borderId="142" xfId="236" applyFont="1" applyFill="1" applyBorder="1" applyAlignment="1">
      <alignment horizontal="left" indent="1"/>
    </xf>
    <xf numFmtId="0" fontId="12" fillId="0" borderId="142" xfId="236" applyFont="1" applyFill="1" applyBorder="1" applyAlignment="1">
      <alignment horizontal="left" indent="2"/>
    </xf>
    <xf numFmtId="0" fontId="12" fillId="0" borderId="162" xfId="236" applyFont="1" applyFill="1" applyBorder="1" applyAlignment="1">
      <alignment horizontal="left" indent="2"/>
    </xf>
    <xf numFmtId="0" fontId="12" fillId="0" borderId="144" xfId="236" applyFont="1" applyFill="1" applyBorder="1" applyAlignment="1">
      <alignment horizontal="left" indent="2"/>
    </xf>
    <xf numFmtId="0" fontId="11" fillId="0" borderId="142" xfId="236" applyFont="1" applyFill="1" applyBorder="1" applyAlignment="1">
      <alignment horizontal="right"/>
    </xf>
    <xf numFmtId="0" fontId="11" fillId="0" borderId="162" xfId="236" applyFont="1" applyFill="1" applyBorder="1"/>
    <xf numFmtId="0" fontId="11" fillId="0" borderId="142" xfId="236" applyFont="1" applyFill="1" applyBorder="1"/>
    <xf numFmtId="0" fontId="11" fillId="0" borderId="144" xfId="236" applyFont="1" applyFill="1" applyBorder="1"/>
    <xf numFmtId="0" fontId="12" fillId="0" borderId="142" xfId="236" applyFont="1" applyFill="1" applyBorder="1"/>
    <xf numFmtId="0" fontId="12" fillId="0" borderId="144" xfId="236" applyFont="1" applyFill="1" applyBorder="1"/>
    <xf numFmtId="10" fontId="11" fillId="30" borderId="143" xfId="236" applyNumberFormat="1" applyFont="1" applyFill="1" applyBorder="1" applyAlignment="1">
      <alignment horizontal="center" wrapText="1"/>
    </xf>
    <xf numFmtId="0" fontId="0" fillId="0" borderId="0" xfId="0" applyAlignment="1">
      <alignment horizontal="center" wrapText="1"/>
    </xf>
    <xf numFmtId="164" fontId="11" fillId="30" borderId="143" xfId="236" applyNumberFormat="1" applyFont="1" applyFill="1" applyBorder="1" applyAlignment="1">
      <alignment horizontal="center" vertical="center" wrapText="1"/>
    </xf>
    <xf numFmtId="10" fontId="11" fillId="30" borderId="143" xfId="236" applyNumberFormat="1" applyFont="1" applyFill="1" applyBorder="1" applyAlignment="1">
      <alignment horizontal="center" vertical="center" wrapText="1"/>
    </xf>
    <xf numFmtId="10" fontId="11" fillId="30" borderId="163" xfId="236" applyNumberFormat="1" applyFont="1" applyFill="1" applyBorder="1" applyAlignment="1">
      <alignment horizontal="center" wrapText="1"/>
    </xf>
    <xf numFmtId="164" fontId="11" fillId="30" borderId="163" xfId="236" applyNumberFormat="1" applyFont="1" applyFill="1" applyBorder="1" applyAlignment="1">
      <alignment horizontal="center" wrapText="1"/>
    </xf>
    <xf numFmtId="10" fontId="11" fillId="30" borderId="163" xfId="236" applyNumberFormat="1" applyFont="1" applyFill="1" applyBorder="1" applyAlignment="1">
      <alignment horizontal="center" vertical="center" wrapText="1"/>
    </xf>
    <xf numFmtId="164" fontId="11" fillId="30" borderId="163" xfId="236" applyNumberFormat="1" applyFont="1" applyFill="1" applyBorder="1" applyAlignment="1">
      <alignment horizontal="center" vertical="center" wrapText="1"/>
    </xf>
    <xf numFmtId="0" fontId="94" fillId="0" borderId="80" xfId="741" applyFont="1" applyFill="1" applyBorder="1" applyAlignment="1">
      <alignment horizontal="center" wrapText="1"/>
    </xf>
    <xf numFmtId="0" fontId="1" fillId="26" borderId="166" xfId="0" applyFont="1" applyFill="1" applyBorder="1" applyAlignment="1" applyProtection="1">
      <alignment vertical="center" wrapText="1"/>
    </xf>
    <xf numFmtId="0" fontId="51" fillId="7" borderId="135" xfId="4" applyNumberFormat="1" applyFont="1" applyFill="1" applyBorder="1" applyAlignment="1" applyProtection="1">
      <alignment horizontal="center" vertical="center" wrapText="1"/>
      <protection locked="0"/>
    </xf>
    <xf numFmtId="9" fontId="51" fillId="30" borderId="135" xfId="4" applyFont="1" applyFill="1" applyBorder="1" applyAlignment="1" applyProtection="1">
      <alignment horizontal="center" vertical="center" wrapText="1"/>
      <protection locked="0"/>
    </xf>
    <xf numFmtId="9" fontId="51" fillId="30" borderId="64" xfId="4" applyFont="1" applyFill="1" applyBorder="1" applyAlignment="1" applyProtection="1">
      <alignment horizontal="center" vertical="center" wrapText="1"/>
      <protection locked="0"/>
    </xf>
    <xf numFmtId="0" fontId="89" fillId="59" borderId="135" xfId="236" applyFont="1" applyFill="1" applyBorder="1" applyAlignment="1">
      <alignment horizontal="center" vertical="center" wrapText="1"/>
    </xf>
    <xf numFmtId="0" fontId="51" fillId="0" borderId="31" xfId="4" applyNumberFormat="1" applyFont="1" applyFill="1" applyBorder="1" applyAlignment="1" applyProtection="1">
      <alignment horizontal="center" vertical="center" wrapText="1"/>
    </xf>
    <xf numFmtId="187" fontId="51" fillId="66" borderId="31" xfId="236" applyNumberFormat="1" applyFont="1" applyFill="1" applyBorder="1" applyAlignment="1" applyProtection="1">
      <alignment horizontal="center" vertical="center"/>
    </xf>
    <xf numFmtId="187" fontId="51" fillId="66" borderId="32" xfId="236" applyNumberFormat="1" applyFont="1" applyFill="1" applyBorder="1" applyAlignment="1" applyProtection="1">
      <alignment horizontal="center" vertical="center"/>
    </xf>
    <xf numFmtId="188" fontId="51" fillId="66" borderId="137" xfId="1" applyNumberFormat="1" applyFont="1" applyFill="1" applyBorder="1" applyAlignment="1" applyProtection="1">
      <alignment horizontal="center" vertical="center"/>
      <protection locked="0"/>
    </xf>
    <xf numFmtId="9" fontId="51" fillId="0" borderId="135" xfId="0" applyNumberFormat="1" applyFont="1" applyFill="1" applyBorder="1" applyAlignment="1" applyProtection="1">
      <alignment horizontal="center" vertical="center" wrapText="1"/>
      <protection locked="0"/>
    </xf>
    <xf numFmtId="0" fontId="51" fillId="0" borderId="135" xfId="4" applyNumberFormat="1" applyFont="1" applyFill="1" applyBorder="1" applyAlignment="1" applyProtection="1">
      <alignment horizontal="center" vertical="center" wrapText="1"/>
      <protection locked="0"/>
    </xf>
    <xf numFmtId="49" fontId="51" fillId="0" borderId="135" xfId="4" applyNumberFormat="1" applyFont="1" applyFill="1" applyBorder="1" applyAlignment="1" applyProtection="1">
      <alignment horizontal="center" vertical="center" wrapText="1"/>
      <protection locked="0"/>
    </xf>
    <xf numFmtId="188" fontId="83" fillId="66" borderId="32" xfId="1" applyNumberFormat="1" applyFont="1" applyFill="1" applyBorder="1" applyAlignment="1">
      <alignment horizontal="center" vertical="center"/>
    </xf>
    <xf numFmtId="188" fontId="51" fillId="66" borderId="135" xfId="1" applyNumberFormat="1" applyFont="1" applyFill="1" applyBorder="1" applyAlignment="1" applyProtection="1">
      <alignment horizontal="center" vertical="center"/>
      <protection locked="0"/>
    </xf>
    <xf numFmtId="9" fontId="51" fillId="0" borderId="135" xfId="4" applyNumberFormat="1" applyFont="1" applyFill="1" applyBorder="1" applyAlignment="1" applyProtection="1">
      <alignment horizontal="center" vertical="center" wrapText="1"/>
      <protection locked="0"/>
    </xf>
    <xf numFmtId="0" fontId="166" fillId="67" borderId="11" xfId="236" applyFont="1" applyFill="1" applyBorder="1" applyAlignment="1" applyProtection="1">
      <alignment horizontal="center"/>
    </xf>
    <xf numFmtId="0" fontId="167" fillId="68" borderId="165" xfId="236" applyFont="1" applyFill="1" applyBorder="1" applyAlignment="1" applyProtection="1">
      <alignment vertical="center" wrapText="1"/>
    </xf>
    <xf numFmtId="0" fontId="167" fillId="0" borderId="165" xfId="236" applyFont="1" applyFill="1" applyBorder="1" applyAlignment="1" applyProtection="1">
      <alignment vertical="center" wrapText="1"/>
    </xf>
    <xf numFmtId="0" fontId="168" fillId="68" borderId="165" xfId="236" applyFont="1" applyFill="1" applyBorder="1" applyAlignment="1" applyProtection="1">
      <alignment vertical="center" wrapText="1"/>
    </xf>
    <xf numFmtId="0" fontId="168" fillId="0" borderId="165" xfId="236" applyFont="1" applyFill="1" applyBorder="1" applyAlignment="1" applyProtection="1">
      <alignment vertical="center" wrapText="1"/>
    </xf>
    <xf numFmtId="0" fontId="167" fillId="68" borderId="204" xfId="236" applyFont="1" applyFill="1" applyBorder="1" applyAlignment="1" applyProtection="1">
      <alignment vertical="center" wrapText="1"/>
    </xf>
    <xf numFmtId="0" fontId="167" fillId="0" borderId="204" xfId="236" applyFont="1" applyFill="1" applyBorder="1" applyAlignment="1" applyProtection="1">
      <alignment vertical="center" wrapText="1"/>
    </xf>
    <xf numFmtId="0" fontId="167" fillId="0" borderId="91" xfId="236" applyFont="1" applyFill="1" applyBorder="1" applyAlignment="1" applyProtection="1">
      <alignment vertical="center" wrapText="1"/>
    </xf>
    <xf numFmtId="187" fontId="51" fillId="69" borderId="135" xfId="4" applyNumberFormat="1" applyFont="1" applyFill="1" applyBorder="1" applyAlignment="1" applyProtection="1">
      <alignment horizontal="center" vertical="center" wrapText="1"/>
      <protection locked="0"/>
    </xf>
    <xf numFmtId="187" fontId="51" fillId="69" borderId="137" xfId="4" applyNumberFormat="1" applyFont="1" applyFill="1" applyBorder="1" applyAlignment="1" applyProtection="1">
      <alignment horizontal="center" vertical="center" wrapText="1"/>
      <protection locked="0"/>
    </xf>
    <xf numFmtId="187" fontId="51" fillId="70" borderId="135" xfId="4" applyNumberFormat="1" applyFont="1" applyFill="1" applyBorder="1" applyAlignment="1" applyProtection="1">
      <alignment horizontal="center" vertical="center" wrapText="1"/>
      <protection locked="0"/>
    </xf>
    <xf numFmtId="187" fontId="51" fillId="70" borderId="137" xfId="4" applyNumberFormat="1" applyFont="1" applyFill="1" applyBorder="1" applyAlignment="1" applyProtection="1">
      <alignment horizontal="center" vertical="center" wrapText="1"/>
      <protection locked="0"/>
    </xf>
    <xf numFmtId="0" fontId="83" fillId="0" borderId="4" xfId="3" applyFont="1" applyFill="1" applyBorder="1" applyAlignment="1" applyProtection="1">
      <alignment vertical="top"/>
    </xf>
    <xf numFmtId="14" fontId="83" fillId="71" borderId="135" xfId="3" applyNumberFormat="1" applyFont="1" applyFill="1" applyBorder="1" applyAlignment="1" applyProtection="1">
      <alignment horizontal="center" vertical="top"/>
    </xf>
    <xf numFmtId="0" fontId="89" fillId="59" borderId="135" xfId="236" applyFont="1" applyFill="1" applyBorder="1" applyAlignment="1">
      <alignment horizontal="center" vertical="center" wrapText="1"/>
    </xf>
    <xf numFmtId="0" fontId="172" fillId="8" borderId="87" xfId="236" applyNumberFormat="1" applyFont="1" applyFill="1" applyBorder="1" applyAlignment="1" applyProtection="1">
      <alignment horizontal="center" vertical="center" wrapText="1"/>
      <protection locked="0"/>
    </xf>
    <xf numFmtId="0" fontId="173" fillId="0" borderId="165" xfId="236" applyFont="1" applyFill="1" applyBorder="1" applyAlignment="1" applyProtection="1">
      <alignment vertical="center" wrapText="1"/>
    </xf>
    <xf numFmtId="0" fontId="171" fillId="29" borderId="87" xfId="236" applyNumberFormat="1" applyFont="1" applyFill="1" applyBorder="1" applyAlignment="1" applyProtection="1">
      <alignment horizontal="center" vertical="center" wrapText="1"/>
      <protection locked="0"/>
    </xf>
    <xf numFmtId="0" fontId="172" fillId="0" borderId="0" xfId="0" applyFont="1"/>
    <xf numFmtId="6" fontId="171" fillId="29" borderId="106" xfId="0" applyNumberFormat="1" applyFont="1" applyFill="1" applyBorder="1" applyAlignment="1">
      <alignment horizontal="center" wrapText="1"/>
    </xf>
    <xf numFmtId="0" fontId="171" fillId="0" borderId="0" xfId="741" applyFont="1" applyBorder="1"/>
    <xf numFmtId="0" fontId="171" fillId="61" borderId="87" xfId="236" applyNumberFormat="1" applyFont="1" applyFill="1" applyBorder="1" applyAlignment="1" applyProtection="1">
      <alignment horizontal="center" vertical="center" wrapText="1"/>
      <protection locked="0"/>
    </xf>
    <xf numFmtId="0" fontId="171" fillId="0" borderId="0" xfId="236" applyFont="1" applyFill="1" applyBorder="1" applyAlignment="1" applyProtection="1">
      <alignment horizontal="left"/>
    </xf>
    <xf numFmtId="0" fontId="171" fillId="0" borderId="4" xfId="3" applyFont="1" applyBorder="1" applyProtection="1"/>
    <xf numFmtId="0" fontId="171" fillId="0" borderId="0" xfId="3" applyFont="1" applyBorder="1" applyAlignment="1" applyProtection="1">
      <alignment horizontal="left"/>
    </xf>
    <xf numFmtId="42" fontId="171" fillId="0" borderId="0" xfId="3" applyNumberFormat="1" applyFont="1" applyBorder="1" applyAlignment="1" applyProtection="1">
      <alignment horizontal="left"/>
    </xf>
    <xf numFmtId="42" fontId="171" fillId="0" borderId="90" xfId="3" applyNumberFormat="1" applyFont="1" applyBorder="1" applyAlignment="1" applyProtection="1">
      <alignment horizontal="left"/>
    </xf>
    <xf numFmtId="42" fontId="171" fillId="8" borderId="128" xfId="3" applyNumberFormat="1" applyFont="1" applyFill="1" applyBorder="1" applyAlignment="1" applyProtection="1">
      <alignment horizontal="center"/>
    </xf>
    <xf numFmtId="42" fontId="171" fillId="0" borderId="0" xfId="3" applyNumberFormat="1" applyFont="1" applyBorder="1" applyAlignment="1" applyProtection="1">
      <alignment horizontal="center"/>
    </xf>
    <xf numFmtId="0" fontId="171" fillId="0" borderId="0" xfId="3" applyFont="1" applyProtection="1"/>
    <xf numFmtId="0" fontId="11" fillId="0" borderId="0" xfId="0" applyFont="1" applyFill="1"/>
    <xf numFmtId="0" fontId="83" fillId="0" borderId="0" xfId="236" applyFont="1" applyAlignment="1" applyProtection="1"/>
    <xf numFmtId="0" fontId="167" fillId="68" borderId="135" xfId="236" applyFont="1" applyFill="1" applyBorder="1" applyAlignment="1" applyProtection="1">
      <alignment vertical="center" wrapText="1"/>
    </xf>
    <xf numFmtId="0" fontId="167" fillId="68" borderId="197" xfId="236" applyFont="1" applyFill="1" applyBorder="1" applyAlignment="1" applyProtection="1">
      <alignment vertical="center" wrapText="1"/>
    </xf>
    <xf numFmtId="0" fontId="167" fillId="68" borderId="137" xfId="236" applyFont="1" applyFill="1" applyBorder="1" applyAlignment="1" applyProtection="1">
      <alignment vertical="center" wrapText="1"/>
    </xf>
    <xf numFmtId="0" fontId="130" fillId="0" borderId="0" xfId="236" applyFont="1" applyAlignment="1" applyProtection="1">
      <alignment wrapText="1"/>
    </xf>
    <xf numFmtId="0" fontId="130" fillId="0" borderId="0" xfId="236" applyFont="1" applyAlignment="1" applyProtection="1"/>
    <xf numFmtId="0" fontId="130" fillId="0" borderId="0" xfId="236" applyFont="1" applyProtection="1"/>
    <xf numFmtId="3" fontId="83" fillId="8" borderId="31" xfId="1" applyNumberFormat="1" applyFont="1" applyFill="1" applyBorder="1" applyAlignment="1" applyProtection="1">
      <alignment horizontal="center" vertical="center"/>
      <protection locked="0"/>
    </xf>
    <xf numFmtId="0" fontId="11" fillId="0" borderId="0" xfId="0" applyFont="1"/>
    <xf numFmtId="0" fontId="51" fillId="0" borderId="0" xfId="0" applyFont="1" applyBorder="1" applyAlignment="1" applyProtection="1">
      <alignment vertical="top" wrapText="1"/>
    </xf>
    <xf numFmtId="0" fontId="51" fillId="0" borderId="90" xfId="0" applyFont="1" applyBorder="1" applyAlignment="1" applyProtection="1">
      <alignment vertical="top" wrapText="1"/>
    </xf>
    <xf numFmtId="0" fontId="83" fillId="9" borderId="80" xfId="3" applyNumberFormat="1" applyFont="1" applyFill="1" applyBorder="1" applyAlignment="1" applyProtection="1">
      <alignment horizontal="center"/>
    </xf>
    <xf numFmtId="0" fontId="83" fillId="9" borderId="78" xfId="3" applyNumberFormat="1" applyFont="1" applyFill="1" applyBorder="1" applyAlignment="1" applyProtection="1">
      <alignment horizontal="center"/>
    </xf>
    <xf numFmtId="0" fontId="83" fillId="9" borderId="80" xfId="3" applyNumberFormat="1" applyFont="1" applyFill="1" applyBorder="1" applyAlignment="1" applyProtection="1">
      <alignment horizontal="center" wrapText="1"/>
    </xf>
    <xf numFmtId="0" fontId="83" fillId="9" borderId="78" xfId="3" applyNumberFormat="1" applyFont="1" applyFill="1" applyBorder="1" applyAlignment="1" applyProtection="1">
      <alignment horizontal="center" wrapText="1"/>
    </xf>
    <xf numFmtId="0" fontId="83" fillId="9" borderId="75" xfId="3" applyNumberFormat="1" applyFont="1" applyFill="1" applyBorder="1" applyAlignment="1" applyProtection="1">
      <alignment horizontal="center" wrapText="1"/>
    </xf>
    <xf numFmtId="0" fontId="83" fillId="9" borderId="65" xfId="3" applyNumberFormat="1" applyFont="1" applyFill="1" applyBorder="1" applyAlignment="1" applyProtection="1">
      <alignment horizontal="center" wrapText="1"/>
    </xf>
    <xf numFmtId="49" fontId="158" fillId="3" borderId="80" xfId="0" applyNumberFormat="1" applyFont="1" applyFill="1" applyBorder="1" applyAlignment="1" applyProtection="1">
      <alignment horizontal="center" vertical="top" wrapText="1"/>
    </xf>
    <xf numFmtId="49" fontId="158" fillId="3" borderId="77" xfId="0" applyNumberFormat="1" applyFont="1" applyFill="1" applyBorder="1" applyAlignment="1" applyProtection="1">
      <alignment horizontal="center" vertical="top" wrapText="1"/>
    </xf>
    <xf numFmtId="49" fontId="158" fillId="3" borderId="168" xfId="0" applyNumberFormat="1" applyFont="1" applyFill="1" applyBorder="1" applyAlignment="1" applyProtection="1">
      <alignment horizontal="center" vertical="top" wrapText="1"/>
    </xf>
    <xf numFmtId="0" fontId="160" fillId="9" borderId="80" xfId="0" applyFont="1" applyFill="1" applyBorder="1" applyAlignment="1" applyProtection="1">
      <alignment horizontal="left" vertical="center" wrapText="1"/>
    </xf>
    <xf numFmtId="0" fontId="83" fillId="9" borderId="77" xfId="0" applyFont="1" applyFill="1" applyBorder="1" applyAlignment="1" applyProtection="1">
      <alignment horizontal="left" vertical="center" wrapText="1"/>
    </xf>
    <xf numFmtId="0" fontId="83" fillId="9" borderId="168" xfId="0" applyFont="1" applyFill="1" applyBorder="1" applyAlignment="1" applyProtection="1">
      <alignment horizontal="left" vertical="center" wrapText="1"/>
    </xf>
    <xf numFmtId="0" fontId="51" fillId="0" borderId="0" xfId="0" applyFont="1" applyBorder="1" applyAlignment="1" applyProtection="1">
      <alignment horizontal="left" vertical="top" wrapText="1"/>
    </xf>
    <xf numFmtId="0" fontId="51" fillId="0" borderId="90" xfId="0" applyFont="1" applyBorder="1" applyAlignment="1" applyProtection="1">
      <alignment horizontal="left" vertical="top" wrapText="1"/>
    </xf>
    <xf numFmtId="0" fontId="51" fillId="0" borderId="10" xfId="0" applyFont="1" applyBorder="1" applyAlignment="1" applyProtection="1">
      <alignment horizontal="left" vertical="top" wrapText="1"/>
    </xf>
    <xf numFmtId="0" fontId="51" fillId="0" borderId="101" xfId="0" applyFont="1" applyBorder="1" applyAlignment="1" applyProtection="1">
      <alignment horizontal="left" vertical="top" wrapText="1"/>
    </xf>
    <xf numFmtId="0" fontId="135" fillId="10" borderId="165" xfId="3" applyFont="1" applyFill="1" applyBorder="1" applyAlignment="1" applyProtection="1">
      <alignment horizontal="left" vertical="center" wrapText="1"/>
    </xf>
    <xf numFmtId="0" fontId="135" fillId="10" borderId="135" xfId="3" applyFont="1" applyFill="1" applyBorder="1" applyAlignment="1" applyProtection="1">
      <alignment horizontal="left" vertical="center" wrapText="1"/>
    </xf>
    <xf numFmtId="0" fontId="51" fillId="0" borderId="163" xfId="0" applyFont="1" applyBorder="1" applyAlignment="1">
      <alignment vertical="center" wrapText="1"/>
    </xf>
    <xf numFmtId="0" fontId="51" fillId="29" borderId="145" xfId="236" applyNumberFormat="1" applyFont="1" applyFill="1" applyBorder="1" applyAlignment="1" applyProtection="1">
      <alignment horizontal="center" vertical="center" wrapText="1"/>
      <protection locked="0"/>
    </xf>
    <xf numFmtId="0" fontId="51" fillId="0" borderId="164" xfId="0" applyFont="1" applyBorder="1" applyAlignment="1">
      <alignment vertical="center" wrapText="1"/>
    </xf>
    <xf numFmtId="0" fontId="131" fillId="10" borderId="11" xfId="0" applyFont="1" applyFill="1" applyBorder="1" applyAlignment="1" applyProtection="1">
      <alignment horizontal="center" vertical="center" wrapText="1"/>
    </xf>
    <xf numFmtId="0" fontId="131" fillId="10" borderId="12" xfId="0" applyFont="1" applyFill="1" applyBorder="1" applyAlignment="1" applyProtection="1">
      <alignment horizontal="center" vertical="center" wrapText="1"/>
    </xf>
    <xf numFmtId="0" fontId="51" fillId="0" borderId="13" xfId="0" applyFont="1" applyBorder="1" applyAlignment="1">
      <alignment vertical="center" wrapText="1"/>
    </xf>
    <xf numFmtId="0" fontId="135" fillId="10" borderId="165" xfId="0" applyFont="1" applyFill="1" applyBorder="1" applyAlignment="1" applyProtection="1">
      <alignment horizontal="left" vertical="center" wrapText="1"/>
    </xf>
    <xf numFmtId="0" fontId="135" fillId="10" borderId="135" xfId="0" applyFont="1" applyFill="1" applyBorder="1" applyAlignment="1" applyProtection="1">
      <alignment horizontal="left" vertical="center" wrapText="1"/>
    </xf>
    <xf numFmtId="0" fontId="51" fillId="29" borderId="135" xfId="236" applyNumberFormat="1" applyFont="1" applyFill="1" applyBorder="1" applyAlignment="1" applyProtection="1">
      <alignment horizontal="center" vertical="center" wrapText="1"/>
      <protection locked="0"/>
    </xf>
    <xf numFmtId="0" fontId="154" fillId="30" borderId="0" xfId="236" applyFont="1" applyFill="1" applyAlignment="1" applyProtection="1"/>
    <xf numFmtId="0" fontId="89" fillId="10" borderId="107" xfId="236" applyFont="1" applyFill="1" applyBorder="1" applyAlignment="1" applyProtection="1">
      <alignment horizontal="center" vertical="center" wrapText="1"/>
    </xf>
    <xf numFmtId="0" fontId="51" fillId="0" borderId="79" xfId="0" applyFont="1" applyBorder="1" applyAlignment="1">
      <alignment horizontal="center" vertical="center" wrapText="1"/>
    </xf>
    <xf numFmtId="0" fontId="51" fillId="0" borderId="104" xfId="0" applyFont="1" applyBorder="1" applyAlignment="1">
      <alignment horizontal="center" vertical="center" wrapText="1"/>
    </xf>
    <xf numFmtId="0" fontId="85" fillId="10" borderId="123" xfId="0" applyFont="1" applyFill="1" applyBorder="1" applyAlignment="1" applyProtection="1">
      <alignment vertical="center" wrapText="1"/>
    </xf>
    <xf numFmtId="0" fontId="85" fillId="10" borderId="124" xfId="0" applyFont="1" applyFill="1" applyBorder="1" applyAlignment="1" applyProtection="1">
      <alignment vertical="center" wrapText="1"/>
    </xf>
    <xf numFmtId="0" fontId="87" fillId="10" borderId="40" xfId="236" applyFont="1" applyFill="1" applyBorder="1" applyAlignment="1" applyProtection="1">
      <alignment horizontal="center" vertical="center" wrapText="1"/>
    </xf>
    <xf numFmtId="0" fontId="87" fillId="10" borderId="41" xfId="236" applyFont="1" applyFill="1" applyBorder="1" applyAlignment="1" applyProtection="1">
      <alignment horizontal="center" vertical="center" wrapText="1"/>
    </xf>
    <xf numFmtId="0" fontId="100" fillId="10" borderId="122" xfId="236" applyFont="1" applyFill="1" applyBorder="1" applyAlignment="1" applyProtection="1">
      <alignment vertical="center" wrapText="1"/>
    </xf>
    <xf numFmtId="0" fontId="159" fillId="10" borderId="125" xfId="0" applyFont="1" applyFill="1" applyBorder="1" applyAlignment="1" applyProtection="1">
      <alignment vertical="center" wrapText="1"/>
    </xf>
    <xf numFmtId="0" fontId="123" fillId="10" borderId="85" xfId="236" applyFont="1" applyFill="1" applyBorder="1" applyAlignment="1" applyProtection="1">
      <alignment horizontal="center" vertical="center" wrapText="1"/>
    </xf>
    <xf numFmtId="0" fontId="51" fillId="0" borderId="96" xfId="0" applyFont="1" applyBorder="1" applyAlignment="1">
      <alignment horizontal="center" vertical="center" wrapText="1"/>
    </xf>
    <xf numFmtId="0" fontId="123" fillId="10" borderId="194" xfId="236" applyFont="1" applyFill="1" applyBorder="1" applyAlignment="1" applyProtection="1">
      <alignment horizontal="center" vertical="center" wrapText="1"/>
    </xf>
    <xf numFmtId="0" fontId="51" fillId="0" borderId="195" xfId="0" applyFont="1" applyBorder="1" applyAlignment="1">
      <alignment horizontal="center" vertical="center" wrapText="1"/>
    </xf>
    <xf numFmtId="0" fontId="51" fillId="0" borderId="196" xfId="0" applyFont="1" applyBorder="1" applyAlignment="1">
      <alignment horizontal="center" vertical="center" wrapText="1"/>
    </xf>
    <xf numFmtId="0" fontId="123" fillId="10" borderId="212" xfId="236" applyFont="1" applyFill="1" applyBorder="1" applyAlignment="1" applyProtection="1">
      <alignment horizontal="left" vertical="center" wrapText="1"/>
    </xf>
    <xf numFmtId="0" fontId="123" fillId="10" borderId="195" xfId="236" applyFont="1" applyFill="1" applyBorder="1" applyAlignment="1" applyProtection="1">
      <alignment horizontal="left" vertical="center" wrapText="1"/>
    </xf>
    <xf numFmtId="0" fontId="123" fillId="10" borderId="213" xfId="236" applyFont="1" applyFill="1" applyBorder="1" applyAlignment="1" applyProtection="1">
      <alignment horizontal="left" vertical="center" wrapText="1"/>
    </xf>
    <xf numFmtId="0" fontId="89" fillId="10" borderId="151" xfId="236" applyFont="1" applyFill="1" applyBorder="1" applyAlignment="1">
      <alignment horizontal="center" vertical="center" wrapText="1"/>
    </xf>
    <xf numFmtId="0" fontId="51" fillId="0" borderId="33" xfId="0" applyFont="1" applyBorder="1" applyAlignment="1">
      <alignment horizontal="center" vertical="center" wrapText="1"/>
    </xf>
    <xf numFmtId="0" fontId="99" fillId="10" borderId="169" xfId="236" applyFont="1" applyFill="1" applyBorder="1" applyAlignment="1">
      <alignment horizontal="center" vertical="center" wrapText="1"/>
    </xf>
    <xf numFmtId="0" fontId="51" fillId="0" borderId="87" xfId="0" applyFont="1" applyBorder="1" applyAlignment="1">
      <alignment wrapText="1"/>
    </xf>
    <xf numFmtId="0" fontId="83" fillId="10" borderId="31" xfId="236" applyFont="1" applyFill="1" applyBorder="1" applyAlignment="1">
      <alignment horizontal="center" vertical="center" wrapText="1"/>
    </xf>
    <xf numFmtId="0" fontId="89" fillId="8" borderId="0" xfId="236" applyFont="1" applyFill="1" applyBorder="1" applyAlignment="1">
      <alignment horizontal="center" vertical="center"/>
    </xf>
    <xf numFmtId="0" fontId="123" fillId="10" borderId="63" xfId="236" applyFont="1" applyFill="1" applyBorder="1" applyAlignment="1">
      <alignment horizontal="center" vertical="center" wrapText="1"/>
    </xf>
    <xf numFmtId="0" fontId="51" fillId="0" borderId="149" xfId="0" applyFont="1" applyBorder="1" applyAlignment="1">
      <alignment horizontal="center" vertical="center" wrapText="1"/>
    </xf>
    <xf numFmtId="0" fontId="89" fillId="8" borderId="0" xfId="236" applyFont="1" applyFill="1" applyBorder="1" applyAlignment="1">
      <alignment horizontal="center" vertical="center" wrapText="1"/>
    </xf>
    <xf numFmtId="0" fontId="89" fillId="10" borderId="63" xfId="236" applyFont="1" applyFill="1" applyBorder="1" applyAlignment="1">
      <alignment horizontal="center" vertical="center" wrapText="1"/>
    </xf>
    <xf numFmtId="0" fontId="89" fillId="10" borderId="98" xfId="236" applyFont="1" applyFill="1" applyBorder="1" applyAlignment="1">
      <alignment horizontal="center" vertical="center" wrapText="1"/>
    </xf>
    <xf numFmtId="0" fontId="89" fillId="10" borderId="99" xfId="236" applyFont="1" applyFill="1" applyBorder="1" applyAlignment="1">
      <alignment horizontal="center" vertical="center" wrapText="1"/>
    </xf>
    <xf numFmtId="0" fontId="102" fillId="10" borderId="7" xfId="236" applyFont="1" applyFill="1" applyBorder="1" applyAlignment="1">
      <alignment horizontal="left" vertical="center" wrapText="1"/>
    </xf>
    <xf numFmtId="0" fontId="51" fillId="0" borderId="147" xfId="0" applyFont="1" applyBorder="1" applyAlignment="1">
      <alignment wrapText="1"/>
    </xf>
    <xf numFmtId="0" fontId="91" fillId="10" borderId="7" xfId="236" applyFont="1" applyFill="1" applyBorder="1" applyAlignment="1">
      <alignment vertical="center" wrapText="1"/>
    </xf>
    <xf numFmtId="0" fontId="51" fillId="0" borderId="4" xfId="0" applyFont="1" applyBorder="1" applyAlignment="1">
      <alignment vertical="center" wrapText="1"/>
    </xf>
    <xf numFmtId="0" fontId="51" fillId="0" borderId="148" xfId="0" applyFont="1" applyBorder="1" applyAlignment="1">
      <alignment vertical="center" wrapText="1"/>
    </xf>
    <xf numFmtId="0" fontId="89" fillId="10" borderId="8" xfId="236" applyFont="1" applyFill="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72" xfId="0" applyFont="1" applyBorder="1" applyAlignment="1">
      <alignment horizontal="center" vertical="center" wrapText="1"/>
    </xf>
    <xf numFmtId="0" fontId="81" fillId="29" borderId="74" xfId="0" applyFont="1" applyFill="1" applyBorder="1" applyAlignment="1" applyProtection="1">
      <alignment horizontal="center" vertical="center"/>
    </xf>
    <xf numFmtId="0" fontId="81" fillId="29" borderId="16" xfId="0" applyFont="1" applyFill="1" applyBorder="1" applyAlignment="1" applyProtection="1">
      <alignment horizontal="center" vertical="center"/>
    </xf>
    <xf numFmtId="0" fontId="81" fillId="29" borderId="17" xfId="0" applyFont="1" applyFill="1" applyBorder="1" applyAlignment="1" applyProtection="1">
      <alignment horizontal="center" vertical="center"/>
    </xf>
    <xf numFmtId="0" fontId="160" fillId="62" borderId="0" xfId="0" applyFont="1" applyFill="1" applyAlignment="1" applyProtection="1">
      <alignment horizontal="center"/>
    </xf>
    <xf numFmtId="0" fontId="126" fillId="31" borderId="28" xfId="0" applyFont="1" applyFill="1" applyBorder="1" applyAlignment="1" applyProtection="1">
      <alignment horizontal="center" wrapText="1"/>
    </xf>
    <xf numFmtId="0" fontId="51" fillId="31" borderId="28" xfId="0" applyFont="1" applyFill="1" applyBorder="1" applyAlignment="1" applyProtection="1">
      <alignment horizontal="center" wrapText="1"/>
    </xf>
    <xf numFmtId="0" fontId="161" fillId="10" borderId="0" xfId="0" applyFont="1" applyFill="1" applyAlignment="1" applyProtection="1">
      <alignment horizontal="center" wrapText="1"/>
    </xf>
    <xf numFmtId="0" fontId="0" fillId="0" borderId="0" xfId="0" applyAlignment="1">
      <alignment horizontal="center" wrapText="1"/>
    </xf>
    <xf numFmtId="0" fontId="94" fillId="0" borderId="80" xfId="741" applyFont="1" applyFill="1" applyBorder="1" applyAlignment="1">
      <alignment horizontal="center" wrapText="1"/>
    </xf>
    <xf numFmtId="0" fontId="94" fillId="0" borderId="77" xfId="741" applyFont="1" applyFill="1" applyBorder="1" applyAlignment="1">
      <alignment horizontal="center" wrapText="1"/>
    </xf>
    <xf numFmtId="0" fontId="131" fillId="10" borderId="7" xfId="741" applyFont="1" applyFill="1" applyBorder="1" applyAlignment="1">
      <alignment horizontal="center" vertical="center"/>
    </xf>
    <xf numFmtId="0" fontId="131" fillId="10" borderId="8" xfId="741" applyFont="1" applyFill="1" applyBorder="1" applyAlignment="1">
      <alignment horizontal="center" vertical="center"/>
    </xf>
    <xf numFmtId="0" fontId="131" fillId="10" borderId="96" xfId="741" applyFont="1" applyFill="1" applyBorder="1" applyAlignment="1">
      <alignment horizontal="center" vertical="center"/>
    </xf>
    <xf numFmtId="0" fontId="82" fillId="0" borderId="0" xfId="741" applyFont="1" applyBorder="1" applyAlignment="1">
      <alignment horizontal="right"/>
    </xf>
    <xf numFmtId="0" fontId="95" fillId="7" borderId="11" xfId="741" applyFont="1" applyFill="1" applyBorder="1" applyAlignment="1">
      <alignment horizontal="left" vertical="top" wrapText="1"/>
    </xf>
    <xf numFmtId="0" fontId="95" fillId="7" borderId="12" xfId="741" applyFont="1" applyFill="1" applyBorder="1" applyAlignment="1">
      <alignment horizontal="left" vertical="top" wrapText="1"/>
    </xf>
    <xf numFmtId="0" fontId="95" fillId="7" borderId="13" xfId="741" applyFont="1" applyFill="1" applyBorder="1" applyAlignment="1">
      <alignment horizontal="left" vertical="top" wrapText="1"/>
    </xf>
    <xf numFmtId="0" fontId="95" fillId="7" borderId="165" xfId="741" applyFont="1" applyFill="1" applyBorder="1" applyAlignment="1">
      <alignment horizontal="left" vertical="top" wrapText="1"/>
    </xf>
    <xf numFmtId="0" fontId="95" fillId="7" borderId="135" xfId="741" applyFont="1" applyFill="1" applyBorder="1" applyAlignment="1">
      <alignment horizontal="left" vertical="top" wrapText="1"/>
    </xf>
    <xf numFmtId="0" fontId="95" fillId="7" borderId="163" xfId="741" applyFont="1" applyFill="1" applyBorder="1" applyAlignment="1">
      <alignment horizontal="left" vertical="top" wrapText="1"/>
    </xf>
    <xf numFmtId="0" fontId="100" fillId="10" borderId="4" xfId="741" applyFont="1" applyFill="1" applyBorder="1" applyAlignment="1">
      <alignment horizontal="center" vertical="center"/>
    </xf>
    <xf numFmtId="0" fontId="100" fillId="10" borderId="0" xfId="741" applyFont="1" applyFill="1" applyBorder="1" applyAlignment="1">
      <alignment horizontal="center" vertical="center"/>
    </xf>
    <xf numFmtId="0" fontId="100" fillId="10" borderId="90" xfId="741" applyFont="1" applyFill="1" applyBorder="1" applyAlignment="1">
      <alignment horizontal="center" vertical="center"/>
    </xf>
    <xf numFmtId="0" fontId="102" fillId="10" borderId="122" xfId="236" applyFont="1" applyFill="1" applyBorder="1" applyAlignment="1">
      <alignment horizontal="left" vertical="center" wrapText="1"/>
    </xf>
    <xf numFmtId="0" fontId="159" fillId="10" borderId="125" xfId="0" applyFont="1" applyFill="1" applyBorder="1" applyAlignment="1">
      <alignment horizontal="left" vertical="center" wrapText="1"/>
    </xf>
    <xf numFmtId="0" fontId="98" fillId="8" borderId="0" xfId="236" applyFont="1" applyFill="1" applyBorder="1" applyAlignment="1">
      <alignment horizontal="center" vertical="center" wrapText="1"/>
    </xf>
    <xf numFmtId="0" fontId="98" fillId="8" borderId="0" xfId="236" applyFont="1" applyFill="1" applyBorder="1" applyAlignment="1">
      <alignment horizontal="center" vertical="center"/>
    </xf>
    <xf numFmtId="0" fontId="123" fillId="10" borderId="12" xfId="236" applyFont="1" applyFill="1" applyBorder="1" applyAlignment="1">
      <alignment horizontal="center" vertical="center" wrapText="1"/>
    </xf>
    <xf numFmtId="0" fontId="51" fillId="0" borderId="13" xfId="0" applyFont="1" applyBorder="1" applyAlignment="1">
      <alignment horizontal="center" vertical="center" wrapText="1"/>
    </xf>
    <xf numFmtId="0" fontId="98" fillId="10" borderId="12" xfId="236" applyFont="1" applyFill="1" applyBorder="1" applyAlignment="1">
      <alignment horizontal="center" vertical="center" wrapText="1"/>
    </xf>
    <xf numFmtId="0" fontId="51" fillId="0" borderId="135" xfId="0" applyFont="1" applyBorder="1" applyAlignment="1">
      <alignment vertical="center" wrapText="1"/>
    </xf>
    <xf numFmtId="0" fontId="51" fillId="0" borderId="12" xfId="0" applyFont="1" applyBorder="1" applyAlignment="1">
      <alignment vertical="center" wrapText="1"/>
    </xf>
    <xf numFmtId="0" fontId="99" fillId="10" borderId="143" xfId="236" applyFont="1" applyFill="1" applyBorder="1" applyAlignment="1">
      <alignment horizontal="center" vertical="center" wrapText="1"/>
    </xf>
    <xf numFmtId="0" fontId="51" fillId="0" borderId="143" xfId="0" applyFont="1" applyBorder="1" applyAlignment="1">
      <alignment wrapText="1"/>
    </xf>
    <xf numFmtId="0" fontId="89" fillId="10" borderId="135" xfId="236" applyFont="1" applyFill="1" applyBorder="1" applyAlignment="1">
      <alignment horizontal="center" vertical="center" wrapText="1"/>
    </xf>
    <xf numFmtId="0" fontId="51" fillId="0" borderId="135" xfId="0" applyFont="1" applyBorder="1" applyAlignment="1">
      <alignment horizontal="center" vertical="center" wrapText="1"/>
    </xf>
    <xf numFmtId="0" fontId="124" fillId="10" borderId="11" xfId="236" applyFont="1" applyFill="1" applyBorder="1" applyAlignment="1">
      <alignment vertical="center" wrapText="1"/>
    </xf>
    <xf numFmtId="0" fontId="51" fillId="0" borderId="142" xfId="0" applyFont="1" applyBorder="1" applyAlignment="1">
      <alignment vertical="center" wrapText="1"/>
    </xf>
    <xf numFmtId="0" fontId="93" fillId="30" borderId="0" xfId="236" applyFont="1" applyFill="1" applyBorder="1" applyAlignment="1" applyProtection="1">
      <alignment horizontal="left" vertical="top" wrapText="1"/>
    </xf>
    <xf numFmtId="0" fontId="93" fillId="30" borderId="0" xfId="236" applyFont="1" applyFill="1" applyAlignment="1" applyProtection="1">
      <alignment horizontal="left" vertical="top" wrapText="1"/>
    </xf>
    <xf numFmtId="0" fontId="89" fillId="0" borderId="0" xfId="236" applyFont="1" applyFill="1" applyBorder="1" applyAlignment="1">
      <alignment horizontal="center" vertical="center" wrapText="1"/>
    </xf>
    <xf numFmtId="0" fontId="89" fillId="59" borderId="63" xfId="236" applyFont="1" applyFill="1" applyBorder="1" applyAlignment="1">
      <alignment horizontal="center" vertical="center" wrapText="1"/>
    </xf>
    <xf numFmtId="0" fontId="89" fillId="59" borderId="98" xfId="236" applyFont="1" applyFill="1" applyBorder="1" applyAlignment="1">
      <alignment horizontal="center" vertical="center" wrapText="1"/>
    </xf>
    <xf numFmtId="0" fontId="89" fillId="59" borderId="99" xfId="236" applyFont="1" applyFill="1" applyBorder="1" applyAlignment="1">
      <alignment horizontal="center" vertical="center" wrapText="1"/>
    </xf>
    <xf numFmtId="0" fontId="123" fillId="59" borderId="7" xfId="236" applyFont="1" applyFill="1" applyBorder="1" applyAlignment="1">
      <alignment horizontal="center" vertical="center" wrapText="1"/>
    </xf>
    <xf numFmtId="0" fontId="123" fillId="59" borderId="102" xfId="236" applyFont="1" applyFill="1" applyBorder="1" applyAlignment="1">
      <alignment horizontal="center" vertical="center" wrapText="1"/>
    </xf>
    <xf numFmtId="0" fontId="102" fillId="59" borderId="130" xfId="236" applyFont="1" applyFill="1" applyBorder="1" applyAlignment="1">
      <alignment horizontal="left" vertical="center" wrapText="1"/>
    </xf>
    <xf numFmtId="0" fontId="159" fillId="59" borderId="131" xfId="0" applyFont="1" applyFill="1" applyBorder="1" applyAlignment="1">
      <alignment horizontal="left" vertical="center" wrapText="1"/>
    </xf>
    <xf numFmtId="0" fontId="123" fillId="59" borderId="84" xfId="236" applyFont="1" applyFill="1" applyBorder="1" applyAlignment="1">
      <alignment horizontal="center" vertical="center"/>
    </xf>
    <xf numFmtId="0" fontId="123" fillId="59" borderId="88" xfId="236" applyFont="1" applyFill="1" applyBorder="1" applyAlignment="1">
      <alignment horizontal="center" vertical="center"/>
    </xf>
    <xf numFmtId="0" fontId="123" fillId="59" borderId="84" xfId="236" applyFont="1" applyFill="1" applyBorder="1" applyAlignment="1">
      <alignment horizontal="center" vertical="center" wrapText="1"/>
    </xf>
    <xf numFmtId="0" fontId="123" fillId="59" borderId="88" xfId="236" applyFont="1" applyFill="1" applyBorder="1" applyAlignment="1">
      <alignment horizontal="center" vertical="center" wrapText="1"/>
    </xf>
    <xf numFmtId="0" fontId="51" fillId="0" borderId="88" xfId="0" applyFont="1" applyBorder="1" applyAlignment="1">
      <alignment vertical="center" wrapText="1"/>
    </xf>
    <xf numFmtId="0" fontId="89" fillId="59" borderId="12" xfId="236" applyFont="1" applyFill="1" applyBorder="1" applyAlignment="1">
      <alignment horizontal="center" vertical="center" wrapText="1"/>
    </xf>
    <xf numFmtId="0" fontId="51" fillId="30" borderId="12" xfId="0" applyFont="1" applyFill="1" applyBorder="1" applyAlignment="1">
      <alignment vertical="center" wrapText="1"/>
    </xf>
    <xf numFmtId="0" fontId="51" fillId="30" borderId="135" xfId="0" applyFont="1" applyFill="1" applyBorder="1" applyAlignment="1">
      <alignment vertical="center" wrapText="1"/>
    </xf>
    <xf numFmtId="0" fontId="99" fillId="59" borderId="143" xfId="236" applyFont="1" applyFill="1" applyBorder="1" applyAlignment="1">
      <alignment horizontal="center" vertical="center" wrapText="1"/>
    </xf>
    <xf numFmtId="0" fontId="51" fillId="30" borderId="143" xfId="0" applyFont="1" applyFill="1" applyBorder="1" applyAlignment="1">
      <alignment wrapText="1"/>
    </xf>
    <xf numFmtId="0" fontId="123" fillId="59" borderId="12" xfId="236" applyFont="1" applyFill="1" applyBorder="1" applyAlignment="1">
      <alignment horizontal="center" vertical="center" wrapText="1"/>
    </xf>
    <xf numFmtId="0" fontId="51" fillId="30" borderId="13" xfId="0" applyFont="1" applyFill="1" applyBorder="1" applyAlignment="1">
      <alignment horizontal="center" vertical="center" wrapText="1"/>
    </xf>
    <xf numFmtId="0" fontId="89" fillId="59" borderId="135" xfId="236" applyFont="1" applyFill="1" applyBorder="1" applyAlignment="1">
      <alignment horizontal="center" vertical="center" wrapText="1"/>
    </xf>
    <xf numFmtId="0" fontId="51" fillId="30" borderId="135" xfId="0" applyFont="1" applyFill="1" applyBorder="1" applyAlignment="1">
      <alignment horizontal="center" vertical="center" wrapText="1"/>
    </xf>
    <xf numFmtId="0" fontId="83" fillId="59" borderId="31" xfId="236" applyFont="1" applyFill="1" applyBorder="1" applyAlignment="1">
      <alignment horizontal="center" vertical="center" wrapText="1"/>
    </xf>
    <xf numFmtId="0" fontId="124" fillId="10" borderId="11" xfId="236" applyFont="1" applyFill="1" applyBorder="1" applyAlignment="1">
      <alignment horizontal="center" vertical="center" wrapText="1"/>
    </xf>
    <xf numFmtId="0" fontId="51" fillId="0" borderId="142" xfId="0" applyFont="1" applyBorder="1" applyAlignment="1">
      <alignment horizontal="center" vertical="center" wrapText="1"/>
    </xf>
    <xf numFmtId="0" fontId="89" fillId="10" borderId="12" xfId="236" applyFont="1" applyFill="1" applyBorder="1" applyAlignment="1">
      <alignment horizontal="center" vertical="center" wrapText="1"/>
    </xf>
    <xf numFmtId="0" fontId="123" fillId="10" borderId="11" xfId="236" applyFont="1" applyFill="1" applyBorder="1" applyAlignment="1">
      <alignment horizontal="center" vertical="center"/>
    </xf>
    <xf numFmtId="0" fontId="123" fillId="10" borderId="142" xfId="236" applyFont="1" applyFill="1" applyBorder="1" applyAlignment="1">
      <alignment horizontal="center" vertical="center"/>
    </xf>
    <xf numFmtId="0" fontId="102" fillId="10" borderId="152" xfId="236" applyFont="1" applyFill="1" applyBorder="1" applyAlignment="1">
      <alignment horizontal="left" vertical="center" wrapText="1"/>
    </xf>
    <xf numFmtId="0" fontId="159" fillId="10" borderId="153" xfId="0" applyFont="1" applyFill="1" applyBorder="1" applyAlignment="1">
      <alignment horizontal="left" vertical="center" wrapText="1"/>
    </xf>
    <xf numFmtId="0" fontId="51" fillId="0" borderId="12" xfId="0" applyFont="1" applyBorder="1" applyAlignment="1">
      <alignment horizontal="center" vertical="center" wrapText="1"/>
    </xf>
    <xf numFmtId="0" fontId="123" fillId="10" borderId="84" xfId="236" applyFont="1" applyFill="1" applyBorder="1" applyAlignment="1">
      <alignment horizontal="center" vertical="center" wrapText="1"/>
    </xf>
    <xf numFmtId="0" fontId="51" fillId="29" borderId="156" xfId="236" applyNumberFormat="1" applyFont="1" applyFill="1" applyBorder="1" applyAlignment="1" applyProtection="1">
      <alignment horizontal="center" vertical="center" wrapText="1"/>
      <protection locked="0"/>
    </xf>
    <xf numFmtId="0" fontId="51" fillId="29" borderId="121" xfId="236" applyNumberFormat="1" applyFont="1" applyFill="1" applyBorder="1" applyAlignment="1" applyProtection="1">
      <alignment horizontal="center" vertical="center" wrapText="1"/>
      <protection locked="0"/>
    </xf>
    <xf numFmtId="0" fontId="125" fillId="4" borderId="167" xfId="236" applyFont="1" applyFill="1" applyBorder="1" applyAlignment="1">
      <alignment horizontal="center" vertical="center" wrapText="1"/>
    </xf>
    <xf numFmtId="0" fontId="125" fillId="4" borderId="77" xfId="236" applyFont="1" applyFill="1" applyBorder="1" applyAlignment="1">
      <alignment horizontal="center" vertical="center" wrapText="1"/>
    </xf>
    <xf numFmtId="0" fontId="125" fillId="4" borderId="168" xfId="236" applyFont="1" applyFill="1" applyBorder="1" applyAlignment="1">
      <alignment horizontal="center" vertical="center" wrapText="1"/>
    </xf>
    <xf numFmtId="0" fontId="123" fillId="4" borderId="159" xfId="236" applyFont="1" applyFill="1" applyBorder="1" applyAlignment="1">
      <alignment horizontal="left" vertical="center"/>
    </xf>
    <xf numFmtId="0" fontId="123" fillId="4" borderId="98" xfId="236" applyFont="1" applyFill="1" applyBorder="1" applyAlignment="1">
      <alignment horizontal="left" vertical="center"/>
    </xf>
    <xf numFmtId="0" fontId="123" fillId="4" borderId="149" xfId="236" applyFont="1" applyFill="1" applyBorder="1" applyAlignment="1">
      <alignment horizontal="left" vertical="center"/>
    </xf>
    <xf numFmtId="0" fontId="84" fillId="10" borderId="127" xfId="236" applyFont="1" applyFill="1" applyBorder="1" applyAlignment="1">
      <alignment horizontal="center" vertical="center" wrapText="1"/>
    </xf>
    <xf numFmtId="0" fontId="84" fillId="10" borderId="174" xfId="236" applyFont="1" applyFill="1" applyBorder="1" applyAlignment="1">
      <alignment horizontal="center" vertical="center" wrapText="1"/>
    </xf>
    <xf numFmtId="188" fontId="51" fillId="0" borderId="137" xfId="1" applyNumberFormat="1" applyFont="1" applyFill="1" applyBorder="1" applyAlignment="1" applyProtection="1">
      <alignment horizontal="center" vertical="center" wrapText="1"/>
      <protection locked="0"/>
    </xf>
    <xf numFmtId="0" fontId="0" fillId="0" borderId="64" xfId="0" applyBorder="1" applyAlignment="1">
      <alignment horizontal="center" vertical="center" wrapText="1"/>
    </xf>
    <xf numFmtId="3" fontId="51" fillId="0" borderId="137" xfId="1" applyNumberFormat="1" applyFont="1" applyFill="1" applyBorder="1" applyAlignment="1" applyProtection="1">
      <alignment horizontal="center" vertical="center" wrapText="1"/>
      <protection locked="0"/>
    </xf>
    <xf numFmtId="187" fontId="51" fillId="29" borderId="207" xfId="236" applyNumberFormat="1" applyFont="1" applyFill="1" applyBorder="1" applyAlignment="1" applyProtection="1">
      <alignment horizontal="center" vertical="center" wrapText="1"/>
      <protection locked="0"/>
    </xf>
    <xf numFmtId="0" fontId="0" fillId="0" borderId="208" xfId="0" applyBorder="1" applyAlignment="1">
      <alignment horizontal="center" vertical="center" wrapText="1"/>
    </xf>
    <xf numFmtId="187" fontId="51" fillId="29" borderId="151" xfId="236" applyNumberFormat="1" applyFont="1" applyFill="1" applyBorder="1" applyAlignment="1" applyProtection="1">
      <alignment horizontal="center" vertical="center" wrapText="1"/>
      <protection locked="0"/>
    </xf>
    <xf numFmtId="0" fontId="0" fillId="0" borderId="209" xfId="0" applyBorder="1" applyAlignment="1">
      <alignment horizontal="center" vertical="center" wrapText="1"/>
    </xf>
    <xf numFmtId="187" fontId="51" fillId="29" borderId="210" xfId="236" applyNumberFormat="1" applyFont="1" applyFill="1" applyBorder="1" applyAlignment="1" applyProtection="1">
      <alignment horizontal="center" vertical="center" wrapText="1"/>
      <protection locked="0"/>
    </xf>
    <xf numFmtId="0" fontId="0" fillId="0" borderId="211" xfId="0" applyBorder="1" applyAlignment="1">
      <alignment horizontal="center" vertical="center" wrapText="1"/>
    </xf>
    <xf numFmtId="0" fontId="119" fillId="4" borderId="91" xfId="236" applyFont="1" applyFill="1" applyBorder="1" applyAlignment="1">
      <alignment horizontal="left" vertical="center" wrapText="1"/>
    </xf>
    <xf numFmtId="0" fontId="0" fillId="0" borderId="88" xfId="0" applyBorder="1" applyAlignment="1">
      <alignment horizontal="left" vertical="center" wrapText="1"/>
    </xf>
    <xf numFmtId="0" fontId="143" fillId="7" borderId="11" xfId="741" applyFont="1" applyFill="1" applyBorder="1" applyAlignment="1">
      <alignment horizontal="left" vertical="top" wrapText="1"/>
    </xf>
    <xf numFmtId="0" fontId="143" fillId="7" borderId="12" xfId="741" applyFont="1" applyFill="1" applyBorder="1" applyAlignment="1">
      <alignment horizontal="left" vertical="top" wrapText="1"/>
    </xf>
    <xf numFmtId="0" fontId="143" fillId="7" borderId="13" xfId="741" applyFont="1" applyFill="1" applyBorder="1" applyAlignment="1">
      <alignment horizontal="left" vertical="top" wrapText="1"/>
    </xf>
    <xf numFmtId="0" fontId="143" fillId="7" borderId="165" xfId="741" applyFont="1" applyFill="1" applyBorder="1" applyAlignment="1">
      <alignment horizontal="left" vertical="top" wrapText="1"/>
    </xf>
    <xf numFmtId="0" fontId="143" fillId="7" borderId="135" xfId="741" applyFont="1" applyFill="1" applyBorder="1" applyAlignment="1">
      <alignment horizontal="left" vertical="top" wrapText="1"/>
    </xf>
    <xf numFmtId="0" fontId="143" fillId="7" borderId="163" xfId="741" applyFont="1" applyFill="1" applyBorder="1" applyAlignment="1">
      <alignment horizontal="left" vertical="top" wrapText="1"/>
    </xf>
    <xf numFmtId="0" fontId="129" fillId="0" borderId="8" xfId="0" applyFont="1" applyBorder="1" applyAlignment="1">
      <alignment vertical="center" wrapText="1"/>
    </xf>
    <xf numFmtId="0" fontId="100" fillId="59" borderId="74" xfId="0" applyFont="1" applyFill="1" applyBorder="1" applyAlignment="1">
      <alignment horizontal="center" vertical="center" wrapText="1"/>
    </xf>
    <xf numFmtId="0" fontId="100" fillId="59" borderId="16" xfId="0" applyFont="1" applyFill="1" applyBorder="1" applyAlignment="1">
      <alignment horizontal="center" vertical="center" wrapText="1"/>
    </xf>
    <xf numFmtId="0" fontId="100" fillId="59" borderId="17" xfId="0" applyFont="1" applyFill="1" applyBorder="1" applyAlignment="1">
      <alignment horizontal="center" vertical="center" wrapText="1"/>
    </xf>
    <xf numFmtId="0" fontId="27" fillId="7" borderId="9" xfId="0" applyFont="1" applyFill="1" applyBorder="1" applyAlignment="1">
      <alignment horizontal="center" vertical="center" wrapText="1"/>
    </xf>
    <xf numFmtId="0" fontId="27" fillId="7" borderId="101" xfId="0" applyFont="1" applyFill="1" applyBorder="1" applyAlignment="1">
      <alignment horizontal="center" vertical="center" wrapText="1"/>
    </xf>
    <xf numFmtId="0" fontId="27" fillId="7" borderId="90" xfId="0" applyFont="1" applyFill="1" applyBorder="1" applyAlignment="1">
      <alignment wrapText="1"/>
    </xf>
    <xf numFmtId="0" fontId="0" fillId="0" borderId="90" xfId="0" applyBorder="1" applyAlignment="1">
      <alignment wrapText="1"/>
    </xf>
  </cellXfs>
  <cellStyles count="2206">
    <cellStyle name=" 1" xfId="1624"/>
    <cellStyle name="_Costs" xfId="8"/>
    <cellStyle name="_Costs 2" xfId="1625"/>
    <cellStyle name="_Costs 2 2" xfId="1835"/>
    <cellStyle name="_Costs 2 3" xfId="2023"/>
    <cellStyle name="_Costs 2 4" xfId="2005"/>
    <cellStyle name="_Costs 3" xfId="1793"/>
    <cellStyle name="_Costs 4" xfId="1832"/>
    <cellStyle name="_Costs 5" xfId="1982"/>
    <cellStyle name="_Costs 6" xfId="1797"/>
    <cellStyle name="_Costs 7" xfId="2053"/>
    <cellStyle name="_Costs 8" xfId="2019"/>
    <cellStyle name="_December 2010 Life Technologies Monthly Report" xfId="9"/>
    <cellStyle name="_Rates" xfId="10"/>
    <cellStyle name="_Rates 2" xfId="1626"/>
    <cellStyle name="_Rates 2 2" xfId="1796"/>
    <cellStyle name="_Rates 2 3" xfId="2024"/>
    <cellStyle name="_Rates 2 4" xfId="2105"/>
    <cellStyle name="_Rates 3" xfId="1795"/>
    <cellStyle name="_Rates 4" xfId="1831"/>
    <cellStyle name="_Rates 5" xfId="1833"/>
    <cellStyle name="_Rates 6" xfId="1955"/>
    <cellStyle name="_Rates 7" xfId="2052"/>
    <cellStyle name="_Rates 8" xfId="2018"/>
    <cellStyle name="20% - Accent1 2" xfId="1627"/>
    <cellStyle name="20% - Accent2 2" xfId="1628"/>
    <cellStyle name="20% - Accent3 2" xfId="1629"/>
    <cellStyle name="20% - Accent4 2" xfId="1630"/>
    <cellStyle name="20% - Accent5 2" xfId="1631"/>
    <cellStyle name="20% - Accent6 2" xfId="1632"/>
    <cellStyle name="40% - Accent1 2" xfId="1633"/>
    <cellStyle name="40% - Accent2 2" xfId="1634"/>
    <cellStyle name="40% - Accent3 2" xfId="1635"/>
    <cellStyle name="40% - Accent4 2" xfId="1636"/>
    <cellStyle name="40% - Accent5 2" xfId="1637"/>
    <cellStyle name="40% - Accent6 2" xfId="1638"/>
    <cellStyle name="60% - Accent1 2" xfId="1639"/>
    <cellStyle name="60% - Accent2 2" xfId="1640"/>
    <cellStyle name="60% - Accent3 2" xfId="1641"/>
    <cellStyle name="60% - Accent4 2" xfId="1642"/>
    <cellStyle name="60% - Accent5 2" xfId="1643"/>
    <cellStyle name="60% - Accent6 2" xfId="1644"/>
    <cellStyle name="Accent1 2" xfId="1645"/>
    <cellStyle name="Accent2 2" xfId="1646"/>
    <cellStyle name="Accent3 2" xfId="1647"/>
    <cellStyle name="Accent4 2" xfId="1648"/>
    <cellStyle name="Accent5 2" xfId="1649"/>
    <cellStyle name="Accent6 2" xfId="1650"/>
    <cellStyle name="args.style" xfId="11"/>
    <cellStyle name="args.style 2" xfId="1651"/>
    <cellStyle name="Bad 2" xfId="1652"/>
    <cellStyle name="Body" xfId="12"/>
    <cellStyle name="Bullets" xfId="13"/>
    <cellStyle name="Bullets 2" xfId="14"/>
    <cellStyle name="Bullets 2 2" xfId="1563"/>
    <cellStyle name="c_HardInc " xfId="1653"/>
    <cellStyle name="Calc Currency (0)" xfId="15"/>
    <cellStyle name="Calc Currency (0) 2" xfId="16"/>
    <cellStyle name="Calc Currency (2)" xfId="17"/>
    <cellStyle name="Calc Currency (2) 2" xfId="18"/>
    <cellStyle name="Calc Percent (0)" xfId="19"/>
    <cellStyle name="Calc Percent (0) 2" xfId="20"/>
    <cellStyle name="Calc Percent (1)" xfId="21"/>
    <cellStyle name="Calc Percent (1) 2" xfId="22"/>
    <cellStyle name="Calc Percent (2)" xfId="23"/>
    <cellStyle name="Calc Percent (2) 2" xfId="24"/>
    <cellStyle name="Calc Units (0)" xfId="25"/>
    <cellStyle name="Calc Units (0) 2" xfId="26"/>
    <cellStyle name="Calc Units (1)" xfId="27"/>
    <cellStyle name="Calc Units (1) 2" xfId="28"/>
    <cellStyle name="Calc Units (2)" xfId="29"/>
    <cellStyle name="Calc Units (2) 2" xfId="30"/>
    <cellStyle name="Calculation 2" xfId="1654"/>
    <cellStyle name="Calculation 2 2" xfId="1885"/>
    <cellStyle name="Calculation 2 3" xfId="1819"/>
    <cellStyle name="Calculation 2 4" xfId="2103"/>
    <cellStyle name="Calculation 2 5" xfId="2026"/>
    <cellStyle name="Calculation 2 6" xfId="1988"/>
    <cellStyle name="Check Cell 2" xfId="1655"/>
    <cellStyle name="COLHDR" xfId="31"/>
    <cellStyle name="ColumnAttributeAbovePrompt" xfId="32"/>
    <cellStyle name="ColumnAttributePrompt" xfId="33"/>
    <cellStyle name="ColumnAttributeValue" xfId="34"/>
    <cellStyle name="ColumnHeadingPrompt" xfId="35"/>
    <cellStyle name="ColumnHeadingValue" xfId="36"/>
    <cellStyle name="Comma [00]" xfId="37"/>
    <cellStyle name="Comma [00] 2" xfId="38"/>
    <cellStyle name="Comma [2]" xfId="39"/>
    <cellStyle name="Comma [2] 2" xfId="1656"/>
    <cellStyle name="Comma 0" xfId="40"/>
    <cellStyle name="Comma 2" xfId="41"/>
    <cellStyle name="Comma 2 2" xfId="42"/>
    <cellStyle name="Comma 3" xfId="43"/>
    <cellStyle name="Comma 4" xfId="1582"/>
    <cellStyle name="Comma 4 2" xfId="1590"/>
    <cellStyle name="Comma 4 2 2" xfId="1748"/>
    <cellStyle name="Comma 4 2 2 2" xfId="1911"/>
    <cellStyle name="Comma 4 2 2 3" xfId="2152"/>
    <cellStyle name="Comma 4 2 3" xfId="1852"/>
    <cellStyle name="Comma 4 2 4" xfId="2071"/>
    <cellStyle name="Comma 4 3" xfId="1747"/>
    <cellStyle name="Comma 4 3 2" xfId="1910"/>
    <cellStyle name="Comma 4 3 3" xfId="2151"/>
    <cellStyle name="Comma 4 4" xfId="1849"/>
    <cellStyle name="Comma 4 5" xfId="2068"/>
    <cellStyle name="comma zerodec" xfId="44"/>
    <cellStyle name="comma zerodec 2" xfId="1657"/>
    <cellStyle name="Comma0" xfId="45"/>
    <cellStyle name="Comma0 2" xfId="46"/>
    <cellStyle name="Copied" xfId="47"/>
    <cellStyle name="Copied 2" xfId="1658"/>
    <cellStyle name="Currency" xfId="1" builtinId="4"/>
    <cellStyle name="Currency [00]" xfId="48"/>
    <cellStyle name="Currency [00] 2" xfId="49"/>
    <cellStyle name="Currency 0" xfId="50"/>
    <cellStyle name="Currency 10" xfId="51"/>
    <cellStyle name="Currency 10 2" xfId="52"/>
    <cellStyle name="Currency 11" xfId="53"/>
    <cellStyle name="Currency 11 2" xfId="54"/>
    <cellStyle name="Currency 12" xfId="55"/>
    <cellStyle name="Currency 12 2" xfId="56"/>
    <cellStyle name="Currency 13" xfId="57"/>
    <cellStyle name="Currency 13 2" xfId="58"/>
    <cellStyle name="Currency 14" xfId="59"/>
    <cellStyle name="Currency 14 2" xfId="60"/>
    <cellStyle name="Currency 15" xfId="61"/>
    <cellStyle name="Currency 15 2" xfId="62"/>
    <cellStyle name="Currency 16" xfId="63"/>
    <cellStyle name="Currency 16 2" xfId="64"/>
    <cellStyle name="Currency 17" xfId="65"/>
    <cellStyle name="Currency 17 2" xfId="66"/>
    <cellStyle name="Currency 18" xfId="67"/>
    <cellStyle name="Currency 18 2" xfId="68"/>
    <cellStyle name="Currency 19" xfId="69"/>
    <cellStyle name="Currency 19 2" xfId="70"/>
    <cellStyle name="Currency 2" xfId="71"/>
    <cellStyle name="Currency 2 2" xfId="72"/>
    <cellStyle name="Currency 2 3" xfId="73"/>
    <cellStyle name="Currency 2 3 2" xfId="74"/>
    <cellStyle name="Currency 2 3 3" xfId="75"/>
    <cellStyle name="Currency 2 4" xfId="76"/>
    <cellStyle name="Currency 2 4 2" xfId="77"/>
    <cellStyle name="Currency 2 4 3" xfId="78"/>
    <cellStyle name="Currency 2 4 4" xfId="79"/>
    <cellStyle name="Currency 2 5" xfId="80"/>
    <cellStyle name="Currency 2 5 2" xfId="81"/>
    <cellStyle name="Currency 2 6" xfId="82"/>
    <cellStyle name="Currency 20" xfId="83"/>
    <cellStyle name="Currency 20 2" xfId="84"/>
    <cellStyle name="Currency 21" xfId="85"/>
    <cellStyle name="Currency 22" xfId="86"/>
    <cellStyle name="Currency 23" xfId="87"/>
    <cellStyle name="Currency 24" xfId="88"/>
    <cellStyle name="Currency 25" xfId="89"/>
    <cellStyle name="Currency 26" xfId="90"/>
    <cellStyle name="Currency 27" xfId="91"/>
    <cellStyle name="Currency 28" xfId="1591"/>
    <cellStyle name="Currency 3" xfId="92"/>
    <cellStyle name="Currency 3 2" xfId="93"/>
    <cellStyle name="Currency 30" xfId="2203"/>
    <cellStyle name="Currency 32" xfId="2204"/>
    <cellStyle name="Currency 4" xfId="94"/>
    <cellStyle name="Currency 5" xfId="95"/>
    <cellStyle name="Currency 6" xfId="96"/>
    <cellStyle name="Currency 7" xfId="97"/>
    <cellStyle name="Currency 7 2" xfId="98"/>
    <cellStyle name="Currency 8" xfId="99"/>
    <cellStyle name="Currency 8 2" xfId="100"/>
    <cellStyle name="Currency 9" xfId="101"/>
    <cellStyle name="Currency 9 2" xfId="102"/>
    <cellStyle name="Currency0" xfId="103"/>
    <cellStyle name="Currency0 2" xfId="104"/>
    <cellStyle name="Currency1" xfId="105"/>
    <cellStyle name="Currency1 2" xfId="1659"/>
    <cellStyle name="Data" xfId="106"/>
    <cellStyle name="Date" xfId="107"/>
    <cellStyle name="Date 2" xfId="108"/>
    <cellStyle name="Date Short" xfId="109"/>
    <cellStyle name="Date_2003 rates" xfId="110"/>
    <cellStyle name="DecimalsFour" xfId="111"/>
    <cellStyle name="DecimalsNone" xfId="112"/>
    <cellStyle name="DecimalsTwo" xfId="113"/>
    <cellStyle name="DELTA" xfId="114"/>
    <cellStyle name="Dollar (zero dec)" xfId="115"/>
    <cellStyle name="Dollar (zero dec) 2" xfId="1660"/>
    <cellStyle name="Enter Currency (0)" xfId="116"/>
    <cellStyle name="Enter Currency (0) 2" xfId="117"/>
    <cellStyle name="Enter Currency (2)" xfId="118"/>
    <cellStyle name="Enter Currency (2) 2" xfId="119"/>
    <cellStyle name="Enter Units (0)" xfId="120"/>
    <cellStyle name="Enter Units (0) 2" xfId="121"/>
    <cellStyle name="Enter Units (1)" xfId="122"/>
    <cellStyle name="Enter Units (1) 2" xfId="123"/>
    <cellStyle name="Enter Units (2)" xfId="124"/>
    <cellStyle name="Enter Units (2) 2" xfId="125"/>
    <cellStyle name="Entered" xfId="126"/>
    <cellStyle name="Entered 2" xfId="127"/>
    <cellStyle name="Explanatory Text 2" xfId="1661"/>
    <cellStyle name="F2" xfId="128"/>
    <cellStyle name="F2 2" xfId="1662"/>
    <cellStyle name="F3" xfId="129"/>
    <cellStyle name="F3 2" xfId="1663"/>
    <cellStyle name="F4" xfId="130"/>
    <cellStyle name="F4 2" xfId="1664"/>
    <cellStyle name="F5" xfId="131"/>
    <cellStyle name="F5 2" xfId="1665"/>
    <cellStyle name="F6" xfId="132"/>
    <cellStyle name="F6 2" xfId="1666"/>
    <cellStyle name="F7" xfId="133"/>
    <cellStyle name="F7 2" xfId="1667"/>
    <cellStyle name="F8" xfId="134"/>
    <cellStyle name="F8 2" xfId="1668"/>
    <cellStyle name="Fixed" xfId="135"/>
    <cellStyle name="Fixed (1)" xfId="136"/>
    <cellStyle name="Fixed (1) 2" xfId="137"/>
    <cellStyle name="Fixed (1) 2 2" xfId="1564"/>
    <cellStyle name="Fixed 10" xfId="1669"/>
    <cellStyle name="Fixed 11" xfId="1670"/>
    <cellStyle name="Fixed 12" xfId="1671"/>
    <cellStyle name="Fixed 2" xfId="138"/>
    <cellStyle name="Fixed 3" xfId="139"/>
    <cellStyle name="Fixed 4" xfId="140"/>
    <cellStyle name="Fixed 5" xfId="141"/>
    <cellStyle name="Fixed 6" xfId="142"/>
    <cellStyle name="Fixed 7" xfId="143"/>
    <cellStyle name="Fixed 8" xfId="144"/>
    <cellStyle name="Fixed 9" xfId="145"/>
    <cellStyle name="Fixed_LAD v1" xfId="146"/>
    <cellStyle name="Followed Hyperlink 2" xfId="147"/>
    <cellStyle name="Good 2" xfId="1672"/>
    <cellStyle name="Graph" xfId="148"/>
    <cellStyle name="Grey" xfId="149"/>
    <cellStyle name="Hanging Dollars" xfId="150"/>
    <cellStyle name="Hanging Dollars 2" xfId="151"/>
    <cellStyle name="Hanging Dollars 2 2" xfId="1565"/>
    <cellStyle name="Header1" xfId="152"/>
    <cellStyle name="Header2" xfId="153"/>
    <cellStyle name="Header2 2" xfId="1801"/>
    <cellStyle name="Header2 3" xfId="1818"/>
    <cellStyle name="Header2 4" xfId="1802"/>
    <cellStyle name="Header2 5" xfId="2021"/>
    <cellStyle name="Heading 1 2" xfId="1673"/>
    <cellStyle name="Heading 1 2 2" xfId="1674"/>
    <cellStyle name="Heading 2 2" xfId="1583"/>
    <cellStyle name="Heading 2 2 2" xfId="1676"/>
    <cellStyle name="Heading 2 2 3" xfId="1675"/>
    <cellStyle name="Heading 3 2" xfId="1584"/>
    <cellStyle name="Heading 4 2" xfId="1677"/>
    <cellStyle name="HEADINGS" xfId="154"/>
    <cellStyle name="HEADINGS 2" xfId="1678"/>
    <cellStyle name="HEADINGSTOP" xfId="155"/>
    <cellStyle name="HEADINGSTOP 2" xfId="1679"/>
    <cellStyle name="Hyperlink 2" xfId="156"/>
    <cellStyle name="Hyperlink 3" xfId="157"/>
    <cellStyle name="Hyperlink 6 10" xfId="158"/>
    <cellStyle name="Hyperlink 6 11" xfId="159"/>
    <cellStyle name="Hyperlink 6 12" xfId="160"/>
    <cellStyle name="Hyperlink 6 13" xfId="161"/>
    <cellStyle name="Hyperlink 6 14" xfId="162"/>
    <cellStyle name="Hyperlink 6 15" xfId="163"/>
    <cellStyle name="Hyperlink 6 16" xfId="164"/>
    <cellStyle name="Hyperlink 6 17" xfId="165"/>
    <cellStyle name="Hyperlink 6 18" xfId="166"/>
    <cellStyle name="Hyperlink 6 19" xfId="167"/>
    <cellStyle name="Hyperlink 6 2" xfId="168"/>
    <cellStyle name="Hyperlink 6 20" xfId="169"/>
    <cellStyle name="Hyperlink 6 21" xfId="170"/>
    <cellStyle name="Hyperlink 6 22" xfId="171"/>
    <cellStyle name="Hyperlink 6 23" xfId="172"/>
    <cellStyle name="Hyperlink 6 24" xfId="173"/>
    <cellStyle name="Hyperlink 6 25" xfId="174"/>
    <cellStyle name="Hyperlink 6 26" xfId="175"/>
    <cellStyle name="Hyperlink 6 27" xfId="176"/>
    <cellStyle name="Hyperlink 6 28" xfId="177"/>
    <cellStyle name="Hyperlink 6 29" xfId="178"/>
    <cellStyle name="Hyperlink 6 3" xfId="179"/>
    <cellStyle name="Hyperlink 6 30" xfId="180"/>
    <cellStyle name="Hyperlink 6 31" xfId="181"/>
    <cellStyle name="Hyperlink 6 32" xfId="182"/>
    <cellStyle name="Hyperlink 6 33" xfId="183"/>
    <cellStyle name="Hyperlink 6 34" xfId="184"/>
    <cellStyle name="Hyperlink 6 35" xfId="185"/>
    <cellStyle name="Hyperlink 6 36" xfId="186"/>
    <cellStyle name="Hyperlink 6 37" xfId="187"/>
    <cellStyle name="Hyperlink 6 38" xfId="188"/>
    <cellStyle name="Hyperlink 6 39" xfId="189"/>
    <cellStyle name="Hyperlink 6 4" xfId="190"/>
    <cellStyle name="Hyperlink 6 40" xfId="191"/>
    <cellStyle name="Hyperlink 6 41" xfId="192"/>
    <cellStyle name="Hyperlink 6 42" xfId="193"/>
    <cellStyle name="Hyperlink 6 43" xfId="194"/>
    <cellStyle name="Hyperlink 6 44" xfId="195"/>
    <cellStyle name="Hyperlink 6 45" xfId="196"/>
    <cellStyle name="Hyperlink 6 46" xfId="197"/>
    <cellStyle name="Hyperlink 6 47" xfId="198"/>
    <cellStyle name="Hyperlink 6 48" xfId="199"/>
    <cellStyle name="Hyperlink 6 49" xfId="200"/>
    <cellStyle name="Hyperlink 6 5" xfId="201"/>
    <cellStyle name="Hyperlink 6 50" xfId="202"/>
    <cellStyle name="Hyperlink 6 51" xfId="203"/>
    <cellStyle name="Hyperlink 6 52" xfId="204"/>
    <cellStyle name="Hyperlink 6 53" xfId="205"/>
    <cellStyle name="Hyperlink 6 54" xfId="206"/>
    <cellStyle name="Hyperlink 6 55" xfId="207"/>
    <cellStyle name="Hyperlink 6 6" xfId="208"/>
    <cellStyle name="Hyperlink 6 7" xfId="209"/>
    <cellStyle name="Hyperlink 6 8" xfId="210"/>
    <cellStyle name="Hyperlink 6 9" xfId="211"/>
    <cellStyle name="Input [yellow]" xfId="212"/>
    <cellStyle name="Input [yellow] 2" xfId="1803"/>
    <cellStyle name="Input [yellow] 3" xfId="1816"/>
    <cellStyle name="Input 10" xfId="1680"/>
    <cellStyle name="Input 10 2" xfId="1956"/>
    <cellStyle name="Input 10 3" xfId="1901"/>
    <cellStyle name="Input 10 4" xfId="2106"/>
    <cellStyle name="Input 10 5" xfId="2031"/>
    <cellStyle name="Input 10 6" xfId="1987"/>
    <cellStyle name="Input 11" xfId="1681"/>
    <cellStyle name="Input 11 2" xfId="1957"/>
    <cellStyle name="Input 11 3" xfId="1834"/>
    <cellStyle name="Input 11 4" xfId="2107"/>
    <cellStyle name="Input 11 5" xfId="2032"/>
    <cellStyle name="Input 11 6" xfId="2201"/>
    <cellStyle name="Input 12" xfId="1682"/>
    <cellStyle name="Input 12 2" xfId="1958"/>
    <cellStyle name="Input 12 3" xfId="1883"/>
    <cellStyle name="Input 12 4" xfId="2108"/>
    <cellStyle name="Input 12 5" xfId="2033"/>
    <cellStyle name="Input 12 6" xfId="2029"/>
    <cellStyle name="Input 13" xfId="1683"/>
    <cellStyle name="Input 13 2" xfId="1959"/>
    <cellStyle name="Input 13 3" xfId="1820"/>
    <cellStyle name="Input 13 4" xfId="2109"/>
    <cellStyle name="Input 13 5" xfId="2034"/>
    <cellStyle name="Input 13 6" xfId="2004"/>
    <cellStyle name="Input 14" xfId="1684"/>
    <cellStyle name="Input 14 2" xfId="1960"/>
    <cellStyle name="Input 14 3" xfId="1902"/>
    <cellStyle name="Input 14 4" xfId="2110"/>
    <cellStyle name="Input 14 5" xfId="2035"/>
    <cellStyle name="Input 14 6" xfId="2198"/>
    <cellStyle name="Input 15" xfId="1685"/>
    <cellStyle name="Input 15 2" xfId="1961"/>
    <cellStyle name="Input 15 3" xfId="1821"/>
    <cellStyle name="Input 15 4" xfId="2111"/>
    <cellStyle name="Input 15 5" xfId="2036"/>
    <cellStyle name="Input 15 6" xfId="2003"/>
    <cellStyle name="Input 16" xfId="1686"/>
    <cellStyle name="Input 16 2" xfId="1962"/>
    <cellStyle name="Input 16 3" xfId="1794"/>
    <cellStyle name="Input 16 4" xfId="2112"/>
    <cellStyle name="Input 16 5" xfId="2037"/>
    <cellStyle name="Input 16 6" xfId="2028"/>
    <cellStyle name="Input 17" xfId="1687"/>
    <cellStyle name="Input 17 2" xfId="1963"/>
    <cellStyle name="Input 17 3" xfId="1903"/>
    <cellStyle name="Input 17 4" xfId="2113"/>
    <cellStyle name="Input 17 5" xfId="2038"/>
    <cellStyle name="Input 17 6" xfId="2002"/>
    <cellStyle name="Input 18" xfId="1688"/>
    <cellStyle name="Input 18 2" xfId="1964"/>
    <cellStyle name="Input 18 3" xfId="1984"/>
    <cellStyle name="Input 18 4" xfId="2114"/>
    <cellStyle name="Input 18 5" xfId="2039"/>
    <cellStyle name="Input 18 6" xfId="2050"/>
    <cellStyle name="Input 19" xfId="1689"/>
    <cellStyle name="Input 19 2" xfId="1965"/>
    <cellStyle name="Input 19 3" xfId="1985"/>
    <cellStyle name="Input 19 4" xfId="2115"/>
    <cellStyle name="Input 19 5" xfId="2040"/>
    <cellStyle name="Input 19 6" xfId="2051"/>
    <cellStyle name="Input 2" xfId="1690"/>
    <cellStyle name="Input 2 2" xfId="1966"/>
    <cellStyle name="Input 2 3" xfId="1888"/>
    <cellStyle name="Input 2 4" xfId="2116"/>
    <cellStyle name="Input 2 5" xfId="2143"/>
    <cellStyle name="Input 2 6" xfId="2197"/>
    <cellStyle name="Input 20" xfId="1691"/>
    <cellStyle name="Input 20 2" xfId="1967"/>
    <cellStyle name="Input 20 3" xfId="1798"/>
    <cellStyle name="Input 20 4" xfId="2117"/>
    <cellStyle name="Input 20 5" xfId="2041"/>
    <cellStyle name="Input 20 6" xfId="2104"/>
    <cellStyle name="Input 21" xfId="1692"/>
    <cellStyle name="Input 21 2" xfId="1968"/>
    <cellStyle name="Input 21 3" xfId="1822"/>
    <cellStyle name="Input 21 4" xfId="2118"/>
    <cellStyle name="Input 21 5" xfId="2144"/>
    <cellStyle name="Input 21 6" xfId="2001"/>
    <cellStyle name="Input 22" xfId="1693"/>
    <cellStyle name="Input 22 2" xfId="1969"/>
    <cellStyle name="Input 22 3" xfId="1823"/>
    <cellStyle name="Input 22 4" xfId="2119"/>
    <cellStyle name="Input 22 5" xfId="2042"/>
    <cellStyle name="Input 22 6" xfId="2072"/>
    <cellStyle name="Input 23" xfId="1694"/>
    <cellStyle name="Input 23 2" xfId="1970"/>
    <cellStyle name="Input 23 3" xfId="1848"/>
    <cellStyle name="Input 23 4" xfId="2120"/>
    <cellStyle name="Input 23 5" xfId="2145"/>
    <cellStyle name="Input 23 6" xfId="2199"/>
    <cellStyle name="Input 24" xfId="1695"/>
    <cellStyle name="Input 24 2" xfId="1971"/>
    <cellStyle name="Input 24 3" xfId="1824"/>
    <cellStyle name="Input 24 4" xfId="2121"/>
    <cellStyle name="Input 24 5" xfId="2043"/>
    <cellStyle name="Input 24 6" xfId="2000"/>
    <cellStyle name="Input 25" xfId="1696"/>
    <cellStyle name="Input 25 2" xfId="1972"/>
    <cellStyle name="Input 25 3" xfId="1884"/>
    <cellStyle name="Input 25 4" xfId="2122"/>
    <cellStyle name="Input 25 5" xfId="2146"/>
    <cellStyle name="Input 25 6" xfId="2027"/>
    <cellStyle name="Input 3" xfId="1697"/>
    <cellStyle name="Input 3 2" xfId="1973"/>
    <cellStyle name="Input 3 3" xfId="1904"/>
    <cellStyle name="Input 3 4" xfId="2123"/>
    <cellStyle name="Input 3 5" xfId="2044"/>
    <cellStyle name="Input 3 6" xfId="1999"/>
    <cellStyle name="Input 4" xfId="1698"/>
    <cellStyle name="Input 4 2" xfId="1974"/>
    <cellStyle name="Input 4 3" xfId="1825"/>
    <cellStyle name="Input 4 4" xfId="2124"/>
    <cellStyle name="Input 4 5" xfId="2147"/>
    <cellStyle name="Input 4 6" xfId="1998"/>
    <cellStyle name="Input 5" xfId="1699"/>
    <cellStyle name="Input 5 2" xfId="1975"/>
    <cellStyle name="Input 5 3" xfId="1826"/>
    <cellStyle name="Input 5 4" xfId="2125"/>
    <cellStyle name="Input 5 5" xfId="2045"/>
    <cellStyle name="Input 5 6" xfId="1997"/>
    <cellStyle name="Input 6" xfId="1700"/>
    <cellStyle name="Input 6 2" xfId="1976"/>
    <cellStyle name="Input 6 3" xfId="1827"/>
    <cellStyle name="Input 6 4" xfId="2126"/>
    <cellStyle name="Input 6 5" xfId="2148"/>
    <cellStyle name="Input 6 6" xfId="1996"/>
    <cellStyle name="Input 7" xfId="1701"/>
    <cellStyle name="Input 7 2" xfId="1977"/>
    <cellStyle name="Input 7 3" xfId="1828"/>
    <cellStyle name="Input 7 4" xfId="2127"/>
    <cellStyle name="Input 7 5" xfId="2046"/>
    <cellStyle name="Input 7 6" xfId="1995"/>
    <cellStyle name="Input 8" xfId="1702"/>
    <cellStyle name="Input 8 2" xfId="1978"/>
    <cellStyle name="Input 8 3" xfId="1905"/>
    <cellStyle name="Input 8 4" xfId="2128"/>
    <cellStyle name="Input 8 5" xfId="2047"/>
    <cellStyle name="Input 8 6" xfId="1994"/>
    <cellStyle name="Input 9" xfId="1703"/>
    <cellStyle name="Input 9 2" xfId="1979"/>
    <cellStyle name="Input 9 3" xfId="1829"/>
    <cellStyle name="Input 9 4" xfId="2129"/>
    <cellStyle name="Input 9 5" xfId="2067"/>
    <cellStyle name="Input 9 6" xfId="1993"/>
    <cellStyle name="Inputs" xfId="1585"/>
    <cellStyle name="Intermediate Calculations" xfId="213"/>
    <cellStyle name="Invisible" xfId="214"/>
    <cellStyle name="Invisible 2" xfId="1704"/>
    <cellStyle name="LineItemPrompt" xfId="215"/>
    <cellStyle name="LineItemValue" xfId="216"/>
    <cellStyle name="Link Currency (0)" xfId="217"/>
    <cellStyle name="Link Currency (0) 2" xfId="218"/>
    <cellStyle name="Link Currency (2)" xfId="219"/>
    <cellStyle name="Link Currency (2) 2" xfId="220"/>
    <cellStyle name="Link Units (0)" xfId="221"/>
    <cellStyle name="Link Units (0) 2" xfId="222"/>
    <cellStyle name="Link Units (1)" xfId="223"/>
    <cellStyle name="Link Units (1) 2" xfId="224"/>
    <cellStyle name="Link Units (2)" xfId="225"/>
    <cellStyle name="Link Units (2) 2" xfId="226"/>
    <cellStyle name="Linked Cell 2" xfId="1705"/>
    <cellStyle name="Main Dim Rollup" xfId="227"/>
    <cellStyle name="Manual of Style" xfId="228"/>
    <cellStyle name="Member" xfId="229"/>
    <cellStyle name="Milliers [0]_AR1194" xfId="230"/>
    <cellStyle name="Milliers_AR1194" xfId="231"/>
    <cellStyle name="Monétaire [0]_AR1194" xfId="232"/>
    <cellStyle name="Monétaire_AR1194" xfId="233"/>
    <cellStyle name="Neutral 2" xfId="1706"/>
    <cellStyle name="New Times Roman" xfId="234"/>
    <cellStyle name="New Times Roman 2" xfId="1707"/>
    <cellStyle name="Normal" xfId="0" builtinId="0"/>
    <cellStyle name="Normal - Style1" xfId="235"/>
    <cellStyle name="Normal 1" xfId="236"/>
    <cellStyle name="Normal 10" xfId="237"/>
    <cellStyle name="Normal 10 10" xfId="238"/>
    <cellStyle name="Normal 10 11" xfId="239"/>
    <cellStyle name="Normal 10 12" xfId="240"/>
    <cellStyle name="Normal 10 13" xfId="241"/>
    <cellStyle name="Normal 10 14" xfId="242"/>
    <cellStyle name="Normal 10 15" xfId="243"/>
    <cellStyle name="Normal 10 16" xfId="244"/>
    <cellStyle name="Normal 10 17" xfId="245"/>
    <cellStyle name="Normal 10 18" xfId="246"/>
    <cellStyle name="Normal 10 19" xfId="247"/>
    <cellStyle name="Normal 10 2" xfId="248"/>
    <cellStyle name="Normal 10 2 2" xfId="1744"/>
    <cellStyle name="Normal 10 20" xfId="249"/>
    <cellStyle name="Normal 10 21" xfId="250"/>
    <cellStyle name="Normal 10 22" xfId="251"/>
    <cellStyle name="Normal 10 23" xfId="252"/>
    <cellStyle name="Normal 10 24" xfId="253"/>
    <cellStyle name="Normal 10 25" xfId="254"/>
    <cellStyle name="Normal 10 26" xfId="255"/>
    <cellStyle name="Normal 10 27" xfId="256"/>
    <cellStyle name="Normal 10 28" xfId="257"/>
    <cellStyle name="Normal 10 29" xfId="258"/>
    <cellStyle name="Normal 10 3" xfId="259"/>
    <cellStyle name="Normal 10 30" xfId="260"/>
    <cellStyle name="Normal 10 31" xfId="261"/>
    <cellStyle name="Normal 10 32" xfId="262"/>
    <cellStyle name="Normal 10 33" xfId="263"/>
    <cellStyle name="Normal 10 34" xfId="264"/>
    <cellStyle name="Normal 10 35" xfId="265"/>
    <cellStyle name="Normal 10 36" xfId="266"/>
    <cellStyle name="Normal 10 37" xfId="267"/>
    <cellStyle name="Normal 10 38" xfId="268"/>
    <cellStyle name="Normal 10 39" xfId="269"/>
    <cellStyle name="Normal 10 4" xfId="270"/>
    <cellStyle name="Normal 10 40" xfId="271"/>
    <cellStyle name="Normal 10 41" xfId="272"/>
    <cellStyle name="Normal 10 42" xfId="273"/>
    <cellStyle name="Normal 10 43" xfId="274"/>
    <cellStyle name="Normal 10 44" xfId="275"/>
    <cellStyle name="Normal 10 45" xfId="276"/>
    <cellStyle name="Normal 10 46" xfId="277"/>
    <cellStyle name="Normal 10 47" xfId="278"/>
    <cellStyle name="Normal 10 48" xfId="279"/>
    <cellStyle name="Normal 10 49" xfId="280"/>
    <cellStyle name="Normal 10 5" xfId="281"/>
    <cellStyle name="Normal 10 50" xfId="282"/>
    <cellStyle name="Normal 10 51" xfId="283"/>
    <cellStyle name="Normal 10 52" xfId="284"/>
    <cellStyle name="Normal 10 53" xfId="285"/>
    <cellStyle name="Normal 10 54" xfId="286"/>
    <cellStyle name="Normal 10 55" xfId="287"/>
    <cellStyle name="Normal 10 56" xfId="288"/>
    <cellStyle name="Normal 10 57" xfId="289"/>
    <cellStyle name="Normal 10 6" xfId="290"/>
    <cellStyle name="Normal 10 7" xfId="291"/>
    <cellStyle name="Normal 10 8" xfId="292"/>
    <cellStyle name="Normal 10 9" xfId="293"/>
    <cellStyle name="Normal 11" xfId="294"/>
    <cellStyle name="Normal 11 10" xfId="295"/>
    <cellStyle name="Normal 11 11" xfId="296"/>
    <cellStyle name="Normal 11 12" xfId="297"/>
    <cellStyle name="Normal 11 13" xfId="298"/>
    <cellStyle name="Normal 11 14" xfId="299"/>
    <cellStyle name="Normal 11 15" xfId="300"/>
    <cellStyle name="Normal 11 16" xfId="301"/>
    <cellStyle name="Normal 11 17" xfId="302"/>
    <cellStyle name="Normal 11 18" xfId="303"/>
    <cellStyle name="Normal 11 19" xfId="304"/>
    <cellStyle name="Normal 11 2" xfId="305"/>
    <cellStyle name="Normal 11 20" xfId="306"/>
    <cellStyle name="Normal 11 21" xfId="307"/>
    <cellStyle name="Normal 11 22" xfId="308"/>
    <cellStyle name="Normal 11 23" xfId="309"/>
    <cellStyle name="Normal 11 24" xfId="310"/>
    <cellStyle name="Normal 11 25" xfId="311"/>
    <cellStyle name="Normal 11 26" xfId="312"/>
    <cellStyle name="Normal 11 27" xfId="313"/>
    <cellStyle name="Normal 11 28" xfId="314"/>
    <cellStyle name="Normal 11 29" xfId="315"/>
    <cellStyle name="Normal 11 3" xfId="316"/>
    <cellStyle name="Normal 11 30" xfId="317"/>
    <cellStyle name="Normal 11 31" xfId="318"/>
    <cellStyle name="Normal 11 32" xfId="319"/>
    <cellStyle name="Normal 11 33" xfId="320"/>
    <cellStyle name="Normal 11 34" xfId="321"/>
    <cellStyle name="Normal 11 35" xfId="322"/>
    <cellStyle name="Normal 11 36" xfId="323"/>
    <cellStyle name="Normal 11 37" xfId="324"/>
    <cellStyle name="Normal 11 38" xfId="325"/>
    <cellStyle name="Normal 11 39" xfId="326"/>
    <cellStyle name="Normal 11 4" xfId="327"/>
    <cellStyle name="Normal 11 40" xfId="328"/>
    <cellStyle name="Normal 11 41" xfId="329"/>
    <cellStyle name="Normal 11 42" xfId="330"/>
    <cellStyle name="Normal 11 43" xfId="331"/>
    <cellStyle name="Normal 11 44" xfId="332"/>
    <cellStyle name="Normal 11 45" xfId="333"/>
    <cellStyle name="Normal 11 46" xfId="334"/>
    <cellStyle name="Normal 11 47" xfId="335"/>
    <cellStyle name="Normal 11 48" xfId="336"/>
    <cellStyle name="Normal 11 49" xfId="337"/>
    <cellStyle name="Normal 11 5" xfId="338"/>
    <cellStyle name="Normal 11 50" xfId="339"/>
    <cellStyle name="Normal 11 51" xfId="340"/>
    <cellStyle name="Normal 11 52" xfId="341"/>
    <cellStyle name="Normal 11 53" xfId="342"/>
    <cellStyle name="Normal 11 54" xfId="343"/>
    <cellStyle name="Normal 11 55" xfId="344"/>
    <cellStyle name="Normal 11 56" xfId="345"/>
    <cellStyle name="Normal 11 57" xfId="346"/>
    <cellStyle name="Normal 11 6" xfId="347"/>
    <cellStyle name="Normal 11 7" xfId="348"/>
    <cellStyle name="Normal 11 8" xfId="349"/>
    <cellStyle name="Normal 11 9" xfId="350"/>
    <cellStyle name="Normal 12" xfId="351"/>
    <cellStyle name="Normal 12 10" xfId="352"/>
    <cellStyle name="Normal 12 11" xfId="353"/>
    <cellStyle name="Normal 12 12" xfId="354"/>
    <cellStyle name="Normal 12 13" xfId="355"/>
    <cellStyle name="Normal 12 14" xfId="356"/>
    <cellStyle name="Normal 12 15" xfId="357"/>
    <cellStyle name="Normal 12 16" xfId="358"/>
    <cellStyle name="Normal 12 17" xfId="359"/>
    <cellStyle name="Normal 12 18" xfId="360"/>
    <cellStyle name="Normal 12 19" xfId="361"/>
    <cellStyle name="Normal 12 2" xfId="362"/>
    <cellStyle name="Normal 12 20" xfId="363"/>
    <cellStyle name="Normal 12 21" xfId="364"/>
    <cellStyle name="Normal 12 22" xfId="365"/>
    <cellStyle name="Normal 12 23" xfId="366"/>
    <cellStyle name="Normal 12 24" xfId="367"/>
    <cellStyle name="Normal 12 25" xfId="368"/>
    <cellStyle name="Normal 12 26" xfId="369"/>
    <cellStyle name="Normal 12 27" xfId="370"/>
    <cellStyle name="Normal 12 28" xfId="371"/>
    <cellStyle name="Normal 12 29" xfId="372"/>
    <cellStyle name="Normal 12 3" xfId="373"/>
    <cellStyle name="Normal 12 30" xfId="374"/>
    <cellStyle name="Normal 12 31" xfId="375"/>
    <cellStyle name="Normal 12 32" xfId="376"/>
    <cellStyle name="Normal 12 33" xfId="377"/>
    <cellStyle name="Normal 12 34" xfId="378"/>
    <cellStyle name="Normal 12 35" xfId="379"/>
    <cellStyle name="Normal 12 36" xfId="380"/>
    <cellStyle name="Normal 12 37" xfId="381"/>
    <cellStyle name="Normal 12 38" xfId="382"/>
    <cellStyle name="Normal 12 39" xfId="383"/>
    <cellStyle name="Normal 12 4" xfId="384"/>
    <cellStyle name="Normal 12 40" xfId="385"/>
    <cellStyle name="Normal 12 5" xfId="386"/>
    <cellStyle name="Normal 12 6" xfId="387"/>
    <cellStyle name="Normal 12 7" xfId="388"/>
    <cellStyle name="Normal 12 8" xfId="389"/>
    <cellStyle name="Normal 12 9" xfId="390"/>
    <cellStyle name="Normal 13" xfId="391"/>
    <cellStyle name="Normal 13 10" xfId="392"/>
    <cellStyle name="Normal 13 11" xfId="393"/>
    <cellStyle name="Normal 13 12" xfId="394"/>
    <cellStyle name="Normal 13 13" xfId="395"/>
    <cellStyle name="Normal 13 14" xfId="396"/>
    <cellStyle name="Normal 13 15" xfId="397"/>
    <cellStyle name="Normal 13 16" xfId="398"/>
    <cellStyle name="Normal 13 17" xfId="399"/>
    <cellStyle name="Normal 13 18" xfId="400"/>
    <cellStyle name="Normal 13 19" xfId="401"/>
    <cellStyle name="Normal 13 2" xfId="402"/>
    <cellStyle name="Normal 13 20" xfId="403"/>
    <cellStyle name="Normal 13 21" xfId="404"/>
    <cellStyle name="Normal 13 22" xfId="405"/>
    <cellStyle name="Normal 13 23" xfId="406"/>
    <cellStyle name="Normal 13 24" xfId="407"/>
    <cellStyle name="Normal 13 25" xfId="408"/>
    <cellStyle name="Normal 13 26" xfId="409"/>
    <cellStyle name="Normal 13 27" xfId="410"/>
    <cellStyle name="Normal 13 28" xfId="411"/>
    <cellStyle name="Normal 13 29" xfId="412"/>
    <cellStyle name="Normal 13 3" xfId="413"/>
    <cellStyle name="Normal 13 30" xfId="414"/>
    <cellStyle name="Normal 13 31" xfId="415"/>
    <cellStyle name="Normal 13 32" xfId="416"/>
    <cellStyle name="Normal 13 33" xfId="417"/>
    <cellStyle name="Normal 13 34" xfId="418"/>
    <cellStyle name="Normal 13 35" xfId="419"/>
    <cellStyle name="Normal 13 36" xfId="420"/>
    <cellStyle name="Normal 13 37" xfId="421"/>
    <cellStyle name="Normal 13 38" xfId="422"/>
    <cellStyle name="Normal 13 39" xfId="423"/>
    <cellStyle name="Normal 13 4" xfId="424"/>
    <cellStyle name="Normal 13 40" xfId="425"/>
    <cellStyle name="Normal 13 41" xfId="426"/>
    <cellStyle name="Normal 13 42" xfId="427"/>
    <cellStyle name="Normal 13 43" xfId="428"/>
    <cellStyle name="Normal 13 44" xfId="429"/>
    <cellStyle name="Normal 13 45" xfId="430"/>
    <cellStyle name="Normal 13 46" xfId="431"/>
    <cellStyle name="Normal 13 47" xfId="432"/>
    <cellStyle name="Normal 13 48" xfId="433"/>
    <cellStyle name="Normal 13 49" xfId="434"/>
    <cellStyle name="Normal 13 5" xfId="435"/>
    <cellStyle name="Normal 13 50" xfId="436"/>
    <cellStyle name="Normal 13 51" xfId="437"/>
    <cellStyle name="Normal 13 52" xfId="438"/>
    <cellStyle name="Normal 13 53" xfId="439"/>
    <cellStyle name="Normal 13 54" xfId="440"/>
    <cellStyle name="Normal 13 55" xfId="441"/>
    <cellStyle name="Normal 13 56" xfId="442"/>
    <cellStyle name="Normal 13 57" xfId="443"/>
    <cellStyle name="Normal 13 6" xfId="444"/>
    <cellStyle name="Normal 13 7" xfId="445"/>
    <cellStyle name="Normal 13 8" xfId="446"/>
    <cellStyle name="Normal 13 9" xfId="447"/>
    <cellStyle name="Normal 14" xfId="448"/>
    <cellStyle name="Normal 14 10" xfId="449"/>
    <cellStyle name="Normal 14 11" xfId="450"/>
    <cellStyle name="Normal 14 12" xfId="451"/>
    <cellStyle name="Normal 14 13" xfId="452"/>
    <cellStyle name="Normal 14 14" xfId="453"/>
    <cellStyle name="Normal 14 15" xfId="454"/>
    <cellStyle name="Normal 14 16" xfId="455"/>
    <cellStyle name="Normal 14 17" xfId="456"/>
    <cellStyle name="Normal 14 18" xfId="457"/>
    <cellStyle name="Normal 14 19" xfId="458"/>
    <cellStyle name="Normal 14 2" xfId="459"/>
    <cellStyle name="Normal 14 20" xfId="460"/>
    <cellStyle name="Normal 14 21" xfId="461"/>
    <cellStyle name="Normal 14 22" xfId="462"/>
    <cellStyle name="Normal 14 23" xfId="463"/>
    <cellStyle name="Normal 14 24" xfId="464"/>
    <cellStyle name="Normal 14 25" xfId="465"/>
    <cellStyle name="Normal 14 26" xfId="466"/>
    <cellStyle name="Normal 14 27" xfId="467"/>
    <cellStyle name="Normal 14 28" xfId="468"/>
    <cellStyle name="Normal 14 29" xfId="469"/>
    <cellStyle name="Normal 14 3" xfId="470"/>
    <cellStyle name="Normal 14 30" xfId="471"/>
    <cellStyle name="Normal 14 31" xfId="472"/>
    <cellStyle name="Normal 14 32" xfId="473"/>
    <cellStyle name="Normal 14 33" xfId="474"/>
    <cellStyle name="Normal 14 34" xfId="475"/>
    <cellStyle name="Normal 14 35" xfId="476"/>
    <cellStyle name="Normal 14 36" xfId="477"/>
    <cellStyle name="Normal 14 37" xfId="478"/>
    <cellStyle name="Normal 14 38" xfId="479"/>
    <cellStyle name="Normal 14 39" xfId="480"/>
    <cellStyle name="Normal 14 4" xfId="481"/>
    <cellStyle name="Normal 14 40" xfId="482"/>
    <cellStyle name="Normal 14 41" xfId="483"/>
    <cellStyle name="Normal 14 42" xfId="484"/>
    <cellStyle name="Normal 14 43" xfId="485"/>
    <cellStyle name="Normal 14 44" xfId="486"/>
    <cellStyle name="Normal 14 45" xfId="487"/>
    <cellStyle name="Normal 14 46" xfId="488"/>
    <cellStyle name="Normal 14 47" xfId="489"/>
    <cellStyle name="Normal 14 48" xfId="490"/>
    <cellStyle name="Normal 14 49" xfId="491"/>
    <cellStyle name="Normal 14 5" xfId="492"/>
    <cellStyle name="Normal 14 50" xfId="493"/>
    <cellStyle name="Normal 14 51" xfId="494"/>
    <cellStyle name="Normal 14 52" xfId="495"/>
    <cellStyle name="Normal 14 53" xfId="496"/>
    <cellStyle name="Normal 14 54" xfId="497"/>
    <cellStyle name="Normal 14 55" xfId="498"/>
    <cellStyle name="Normal 14 56" xfId="499"/>
    <cellStyle name="Normal 14 57" xfId="500"/>
    <cellStyle name="Normal 14 6" xfId="501"/>
    <cellStyle name="Normal 14 7" xfId="502"/>
    <cellStyle name="Normal 14 8" xfId="503"/>
    <cellStyle name="Normal 14 9" xfId="504"/>
    <cellStyle name="Normal 15" xfId="505"/>
    <cellStyle name="Normal 15 10" xfId="506"/>
    <cellStyle name="Normal 15 11" xfId="507"/>
    <cellStyle name="Normal 15 12" xfId="508"/>
    <cellStyle name="Normal 15 13" xfId="509"/>
    <cellStyle name="Normal 15 14" xfId="510"/>
    <cellStyle name="Normal 15 15" xfId="511"/>
    <cellStyle name="Normal 15 16" xfId="512"/>
    <cellStyle name="Normal 15 17" xfId="513"/>
    <cellStyle name="Normal 15 18" xfId="514"/>
    <cellStyle name="Normal 15 19" xfId="515"/>
    <cellStyle name="Normal 15 2" xfId="516"/>
    <cellStyle name="Normal 15 20" xfId="517"/>
    <cellStyle name="Normal 15 21" xfId="518"/>
    <cellStyle name="Normal 15 22" xfId="519"/>
    <cellStyle name="Normal 15 23" xfId="520"/>
    <cellStyle name="Normal 15 24" xfId="521"/>
    <cellStyle name="Normal 15 25" xfId="522"/>
    <cellStyle name="Normal 15 26" xfId="523"/>
    <cellStyle name="Normal 15 27" xfId="524"/>
    <cellStyle name="Normal 15 28" xfId="525"/>
    <cellStyle name="Normal 15 29" xfId="526"/>
    <cellStyle name="Normal 15 3" xfId="527"/>
    <cellStyle name="Normal 15 30" xfId="528"/>
    <cellStyle name="Normal 15 31" xfId="529"/>
    <cellStyle name="Normal 15 32" xfId="530"/>
    <cellStyle name="Normal 15 33" xfId="531"/>
    <cellStyle name="Normal 15 34" xfId="532"/>
    <cellStyle name="Normal 15 35" xfId="533"/>
    <cellStyle name="Normal 15 36" xfId="534"/>
    <cellStyle name="Normal 15 37" xfId="535"/>
    <cellStyle name="Normal 15 38" xfId="536"/>
    <cellStyle name="Normal 15 39" xfId="537"/>
    <cellStyle name="Normal 15 4" xfId="538"/>
    <cellStyle name="Normal 15 40" xfId="539"/>
    <cellStyle name="Normal 15 41" xfId="540"/>
    <cellStyle name="Normal 15 42" xfId="541"/>
    <cellStyle name="Normal 15 43" xfId="542"/>
    <cellStyle name="Normal 15 44" xfId="543"/>
    <cellStyle name="Normal 15 45" xfId="544"/>
    <cellStyle name="Normal 15 46" xfId="545"/>
    <cellStyle name="Normal 15 47" xfId="546"/>
    <cellStyle name="Normal 15 48" xfId="547"/>
    <cellStyle name="Normal 15 49" xfId="548"/>
    <cellStyle name="Normal 15 5" xfId="549"/>
    <cellStyle name="Normal 15 50" xfId="550"/>
    <cellStyle name="Normal 15 51" xfId="551"/>
    <cellStyle name="Normal 15 52" xfId="552"/>
    <cellStyle name="Normal 15 53" xfId="553"/>
    <cellStyle name="Normal 15 54" xfId="554"/>
    <cellStyle name="Normal 15 55" xfId="555"/>
    <cellStyle name="Normal 15 56" xfId="556"/>
    <cellStyle name="Normal 15 57" xfId="557"/>
    <cellStyle name="Normal 15 6" xfId="558"/>
    <cellStyle name="Normal 15 7" xfId="559"/>
    <cellStyle name="Normal 15 8" xfId="560"/>
    <cellStyle name="Normal 15 9" xfId="561"/>
    <cellStyle name="Normal 16" xfId="562"/>
    <cellStyle name="Normal 16 10" xfId="563"/>
    <cellStyle name="Normal 16 11" xfId="564"/>
    <cellStyle name="Normal 16 12" xfId="565"/>
    <cellStyle name="Normal 16 13" xfId="566"/>
    <cellStyle name="Normal 16 14" xfId="567"/>
    <cellStyle name="Normal 16 15" xfId="568"/>
    <cellStyle name="Normal 16 16" xfId="569"/>
    <cellStyle name="Normal 16 17" xfId="570"/>
    <cellStyle name="Normal 16 18" xfId="571"/>
    <cellStyle name="Normal 16 19" xfId="572"/>
    <cellStyle name="Normal 16 2" xfId="573"/>
    <cellStyle name="Normal 16 20" xfId="574"/>
    <cellStyle name="Normal 16 21" xfId="575"/>
    <cellStyle name="Normal 16 22" xfId="576"/>
    <cellStyle name="Normal 16 23" xfId="577"/>
    <cellStyle name="Normal 16 24" xfId="578"/>
    <cellStyle name="Normal 16 25" xfId="579"/>
    <cellStyle name="Normal 16 26" xfId="580"/>
    <cellStyle name="Normal 16 27" xfId="581"/>
    <cellStyle name="Normal 16 28" xfId="582"/>
    <cellStyle name="Normal 16 29" xfId="583"/>
    <cellStyle name="Normal 16 3" xfId="584"/>
    <cellStyle name="Normal 16 30" xfId="585"/>
    <cellStyle name="Normal 16 31" xfId="586"/>
    <cellStyle name="Normal 16 32" xfId="587"/>
    <cellStyle name="Normal 16 33" xfId="588"/>
    <cellStyle name="Normal 16 34" xfId="589"/>
    <cellStyle name="Normal 16 35" xfId="590"/>
    <cellStyle name="Normal 16 36" xfId="591"/>
    <cellStyle name="Normal 16 37" xfId="592"/>
    <cellStyle name="Normal 16 38" xfId="593"/>
    <cellStyle name="Normal 16 39" xfId="594"/>
    <cellStyle name="Normal 16 4" xfId="595"/>
    <cellStyle name="Normal 16 40" xfId="596"/>
    <cellStyle name="Normal 16 41" xfId="597"/>
    <cellStyle name="Normal 16 42" xfId="598"/>
    <cellStyle name="Normal 16 43" xfId="599"/>
    <cellStyle name="Normal 16 44" xfId="600"/>
    <cellStyle name="Normal 16 45" xfId="601"/>
    <cellStyle name="Normal 16 46" xfId="602"/>
    <cellStyle name="Normal 16 47" xfId="603"/>
    <cellStyle name="Normal 16 48" xfId="604"/>
    <cellStyle name="Normal 16 49" xfId="605"/>
    <cellStyle name="Normal 16 5" xfId="606"/>
    <cellStyle name="Normal 16 50" xfId="607"/>
    <cellStyle name="Normal 16 51" xfId="608"/>
    <cellStyle name="Normal 16 52" xfId="609"/>
    <cellStyle name="Normal 16 53" xfId="610"/>
    <cellStyle name="Normal 16 54" xfId="611"/>
    <cellStyle name="Normal 16 55" xfId="612"/>
    <cellStyle name="Normal 16 56" xfId="613"/>
    <cellStyle name="Normal 16 57" xfId="614"/>
    <cellStyle name="Normal 16 6" xfId="615"/>
    <cellStyle name="Normal 16 7" xfId="616"/>
    <cellStyle name="Normal 16 8" xfId="617"/>
    <cellStyle name="Normal 16 9" xfId="618"/>
    <cellStyle name="Normal 17" xfId="619"/>
    <cellStyle name="Normal 17 10" xfId="620"/>
    <cellStyle name="Normal 17 11" xfId="621"/>
    <cellStyle name="Normal 17 12" xfId="622"/>
    <cellStyle name="Normal 17 13" xfId="623"/>
    <cellStyle name="Normal 17 14" xfId="624"/>
    <cellStyle name="Normal 17 15" xfId="625"/>
    <cellStyle name="Normal 17 16" xfId="626"/>
    <cellStyle name="Normal 17 17" xfId="627"/>
    <cellStyle name="Normal 17 18" xfId="628"/>
    <cellStyle name="Normal 17 19" xfId="629"/>
    <cellStyle name="Normal 17 2" xfId="630"/>
    <cellStyle name="Normal 17 20" xfId="631"/>
    <cellStyle name="Normal 17 21" xfId="632"/>
    <cellStyle name="Normal 17 22" xfId="633"/>
    <cellStyle name="Normal 17 23" xfId="634"/>
    <cellStyle name="Normal 17 24" xfId="635"/>
    <cellStyle name="Normal 17 25" xfId="636"/>
    <cellStyle name="Normal 17 26" xfId="637"/>
    <cellStyle name="Normal 17 27" xfId="638"/>
    <cellStyle name="Normal 17 28" xfId="639"/>
    <cellStyle name="Normal 17 29" xfId="640"/>
    <cellStyle name="Normal 17 3" xfId="641"/>
    <cellStyle name="Normal 17 30" xfId="642"/>
    <cellStyle name="Normal 17 31" xfId="643"/>
    <cellStyle name="Normal 17 32" xfId="644"/>
    <cellStyle name="Normal 17 33" xfId="645"/>
    <cellStyle name="Normal 17 34" xfId="646"/>
    <cellStyle name="Normal 17 35" xfId="647"/>
    <cellStyle name="Normal 17 36" xfId="648"/>
    <cellStyle name="Normal 17 37" xfId="649"/>
    <cellStyle name="Normal 17 38" xfId="650"/>
    <cellStyle name="Normal 17 39" xfId="651"/>
    <cellStyle name="Normal 17 4" xfId="652"/>
    <cellStyle name="Normal 17 40" xfId="653"/>
    <cellStyle name="Normal 17 41" xfId="654"/>
    <cellStyle name="Normal 17 42" xfId="655"/>
    <cellStyle name="Normal 17 43" xfId="656"/>
    <cellStyle name="Normal 17 44" xfId="657"/>
    <cellStyle name="Normal 17 45" xfId="658"/>
    <cellStyle name="Normal 17 46" xfId="659"/>
    <cellStyle name="Normal 17 47" xfId="660"/>
    <cellStyle name="Normal 17 48" xfId="661"/>
    <cellStyle name="Normal 17 49" xfId="662"/>
    <cellStyle name="Normal 17 5" xfId="663"/>
    <cellStyle name="Normal 17 50" xfId="664"/>
    <cellStyle name="Normal 17 51" xfId="665"/>
    <cellStyle name="Normal 17 52" xfId="666"/>
    <cellStyle name="Normal 17 53" xfId="667"/>
    <cellStyle name="Normal 17 54" xfId="668"/>
    <cellStyle name="Normal 17 55" xfId="669"/>
    <cellStyle name="Normal 17 56" xfId="670"/>
    <cellStyle name="Normal 17 57" xfId="671"/>
    <cellStyle name="Normal 17 6" xfId="672"/>
    <cellStyle name="Normal 17 7" xfId="673"/>
    <cellStyle name="Normal 17 8" xfId="674"/>
    <cellStyle name="Normal 17 9" xfId="675"/>
    <cellStyle name="Normal 18" xfId="676"/>
    <cellStyle name="Normal 18 10" xfId="677"/>
    <cellStyle name="Normal 18 11" xfId="678"/>
    <cellStyle name="Normal 18 12" xfId="679"/>
    <cellStyle name="Normal 18 13" xfId="680"/>
    <cellStyle name="Normal 18 14" xfId="681"/>
    <cellStyle name="Normal 18 15" xfId="682"/>
    <cellStyle name="Normal 18 16" xfId="683"/>
    <cellStyle name="Normal 18 17" xfId="684"/>
    <cellStyle name="Normal 18 2" xfId="685"/>
    <cellStyle name="Normal 18 3" xfId="686"/>
    <cellStyle name="Normal 18 4" xfId="687"/>
    <cellStyle name="Normal 18 5" xfId="688"/>
    <cellStyle name="Normal 18 6" xfId="689"/>
    <cellStyle name="Normal 18 7" xfId="690"/>
    <cellStyle name="Normal 18 8" xfId="691"/>
    <cellStyle name="Normal 18 9" xfId="692"/>
    <cellStyle name="Normal 19" xfId="693"/>
    <cellStyle name="Normal 19 10" xfId="694"/>
    <cellStyle name="Normal 19 11" xfId="695"/>
    <cellStyle name="Normal 19 12" xfId="696"/>
    <cellStyle name="Normal 19 13" xfId="697"/>
    <cellStyle name="Normal 19 14" xfId="698"/>
    <cellStyle name="Normal 19 15" xfId="699"/>
    <cellStyle name="Normal 19 16" xfId="700"/>
    <cellStyle name="Normal 19 17" xfId="701"/>
    <cellStyle name="Normal 19 18" xfId="702"/>
    <cellStyle name="Normal 19 19" xfId="703"/>
    <cellStyle name="Normal 19 2" xfId="704"/>
    <cellStyle name="Normal 19 20" xfId="705"/>
    <cellStyle name="Normal 19 21" xfId="706"/>
    <cellStyle name="Normal 19 22" xfId="707"/>
    <cellStyle name="Normal 19 23" xfId="708"/>
    <cellStyle name="Normal 19 24" xfId="709"/>
    <cellStyle name="Normal 19 25" xfId="710"/>
    <cellStyle name="Normal 19 26" xfId="711"/>
    <cellStyle name="Normal 19 27" xfId="712"/>
    <cellStyle name="Normal 19 28" xfId="713"/>
    <cellStyle name="Normal 19 29" xfId="714"/>
    <cellStyle name="Normal 19 3" xfId="715"/>
    <cellStyle name="Normal 19 30" xfId="716"/>
    <cellStyle name="Normal 19 31" xfId="717"/>
    <cellStyle name="Normal 19 32" xfId="718"/>
    <cellStyle name="Normal 19 33" xfId="719"/>
    <cellStyle name="Normal 19 34" xfId="720"/>
    <cellStyle name="Normal 19 35" xfId="721"/>
    <cellStyle name="Normal 19 36" xfId="722"/>
    <cellStyle name="Normal 19 37" xfId="723"/>
    <cellStyle name="Normal 19 38" xfId="724"/>
    <cellStyle name="Normal 19 39" xfId="1566"/>
    <cellStyle name="Normal 19 39 2" xfId="1592"/>
    <cellStyle name="Normal 19 39 2 2" xfId="1750"/>
    <cellStyle name="Normal 19 39 2 2 2" xfId="1913"/>
    <cellStyle name="Normal 19 39 2 2 3" xfId="2154"/>
    <cellStyle name="Normal 19 39 2 3" xfId="1853"/>
    <cellStyle name="Normal 19 39 2 4" xfId="2073"/>
    <cellStyle name="Normal 19 39 3" xfId="1749"/>
    <cellStyle name="Normal 19 39 3 2" xfId="1912"/>
    <cellStyle name="Normal 19 39 3 3" xfId="2153"/>
    <cellStyle name="Normal 19 39 4" xfId="1836"/>
    <cellStyle name="Normal 19 39 5" xfId="2055"/>
    <cellStyle name="Normal 19 4" xfId="725"/>
    <cellStyle name="Normal 19 40" xfId="1593"/>
    <cellStyle name="Normal 19 40 2" xfId="1751"/>
    <cellStyle name="Normal 19 40 2 2" xfId="1914"/>
    <cellStyle name="Normal 19 40 2 3" xfId="2155"/>
    <cellStyle name="Normal 19 40 3" xfId="1854"/>
    <cellStyle name="Normal 19 40 4" xfId="2074"/>
    <cellStyle name="Normal 19 41" xfId="1708"/>
    <cellStyle name="Normal 19 41 2" xfId="1889"/>
    <cellStyle name="Normal 19 41 3" xfId="2130"/>
    <cellStyle name="Normal 19 42" xfId="1804"/>
    <cellStyle name="Normal 19 43" xfId="2006"/>
    <cellStyle name="Normal 19 5" xfId="726"/>
    <cellStyle name="Normal 19 6" xfId="727"/>
    <cellStyle name="Normal 19 7" xfId="728"/>
    <cellStyle name="Normal 19 8" xfId="729"/>
    <cellStyle name="Normal 19 9" xfId="730"/>
    <cellStyle name="Normal 2" xfId="2"/>
    <cellStyle name="Normal 2 10" xfId="731"/>
    <cellStyle name="Normal 2 11" xfId="732"/>
    <cellStyle name="Normal 2 12" xfId="733"/>
    <cellStyle name="Normal 2 13" xfId="734"/>
    <cellStyle name="Normal 2 14" xfId="735"/>
    <cellStyle name="Normal 2 15" xfId="736"/>
    <cellStyle name="Normal 2 16" xfId="737"/>
    <cellStyle name="Normal 2 17" xfId="738"/>
    <cellStyle name="Normal 2 18" xfId="739"/>
    <cellStyle name="Normal 2 19" xfId="740"/>
    <cellStyle name="Normal 2 2" xfId="741"/>
    <cellStyle name="Normal 2 20" xfId="742"/>
    <cellStyle name="Normal 2 21" xfId="743"/>
    <cellStyle name="Normal 2 22" xfId="744"/>
    <cellStyle name="Normal 2 23" xfId="745"/>
    <cellStyle name="Normal 2 24" xfId="746"/>
    <cellStyle name="Normal 2 25" xfId="747"/>
    <cellStyle name="Normal 2 26" xfId="748"/>
    <cellStyle name="Normal 2 27" xfId="749"/>
    <cellStyle name="Normal 2 28" xfId="750"/>
    <cellStyle name="Normal 2 29" xfId="751"/>
    <cellStyle name="Normal 2 3" xfId="752"/>
    <cellStyle name="Normal 2 30" xfId="753"/>
    <cellStyle name="Normal 2 31" xfId="754"/>
    <cellStyle name="Normal 2 32" xfId="755"/>
    <cellStyle name="Normal 2 33" xfId="756"/>
    <cellStyle name="Normal 2 34" xfId="757"/>
    <cellStyle name="Normal 2 35" xfId="758"/>
    <cellStyle name="Normal 2 36" xfId="759"/>
    <cellStyle name="Normal 2 37" xfId="760"/>
    <cellStyle name="Normal 2 38" xfId="761"/>
    <cellStyle name="Normal 2 39" xfId="762"/>
    <cellStyle name="Normal 2 4" xfId="763"/>
    <cellStyle name="Normal 2 40" xfId="764"/>
    <cellStyle name="Normal 2 41" xfId="765"/>
    <cellStyle name="Normal 2 42" xfId="766"/>
    <cellStyle name="Normal 2 43" xfId="767"/>
    <cellStyle name="Normal 2 44" xfId="768"/>
    <cellStyle name="Normal 2 45" xfId="769"/>
    <cellStyle name="Normal 2 46" xfId="770"/>
    <cellStyle name="Normal 2 47" xfId="771"/>
    <cellStyle name="Normal 2 48" xfId="772"/>
    <cellStyle name="Normal 2 49" xfId="773"/>
    <cellStyle name="Normal 2 5" xfId="774"/>
    <cellStyle name="Normal 2 50" xfId="775"/>
    <cellStyle name="Normal 2 51" xfId="776"/>
    <cellStyle name="Normal 2 52" xfId="777"/>
    <cellStyle name="Normal 2 53" xfId="778"/>
    <cellStyle name="Normal 2 54" xfId="779"/>
    <cellStyle name="Normal 2 55" xfId="780"/>
    <cellStyle name="Normal 2 56" xfId="781"/>
    <cellStyle name="Normal 2 57" xfId="782"/>
    <cellStyle name="Normal 2 58" xfId="783"/>
    <cellStyle name="Normal 2 59" xfId="784"/>
    <cellStyle name="Normal 2 6" xfId="785"/>
    <cellStyle name="Normal 2 60" xfId="786"/>
    <cellStyle name="Normal 2 61" xfId="787"/>
    <cellStyle name="Normal 2 62" xfId="788"/>
    <cellStyle name="Normal 2 7" xfId="789"/>
    <cellStyle name="Normal 2 8" xfId="790"/>
    <cellStyle name="Normal 2 8 10" xfId="791"/>
    <cellStyle name="Normal 2 8 2" xfId="792"/>
    <cellStyle name="Normal 2 8 2 2" xfId="793"/>
    <cellStyle name="Normal 2 8 2 3" xfId="794"/>
    <cellStyle name="Normal 2 8 2 4" xfId="795"/>
    <cellStyle name="Normal 2 8 2 5" xfId="796"/>
    <cellStyle name="Normal 2 8 2 6" xfId="797"/>
    <cellStyle name="Normal 2 8 2 7" xfId="798"/>
    <cellStyle name="Normal 2 8 3" xfId="799"/>
    <cellStyle name="Normal 2 8 4" xfId="800"/>
    <cellStyle name="Normal 2 8 5" xfId="801"/>
    <cellStyle name="Normal 2 8 6" xfId="802"/>
    <cellStyle name="Normal 2 8 7" xfId="803"/>
    <cellStyle name="Normal 2 8 8" xfId="804"/>
    <cellStyle name="Normal 2 8 9" xfId="805"/>
    <cellStyle name="Normal 2 9" xfId="806"/>
    <cellStyle name="Normal 2_Carrier Proposal_Request_Ancillary_v11" xfId="807"/>
    <cellStyle name="Normal 20" xfId="808"/>
    <cellStyle name="Normal 20 10" xfId="809"/>
    <cellStyle name="Normal 20 11" xfId="810"/>
    <cellStyle name="Normal 20 12" xfId="811"/>
    <cellStyle name="Normal 20 13" xfId="812"/>
    <cellStyle name="Normal 20 14" xfId="813"/>
    <cellStyle name="Normal 20 15" xfId="814"/>
    <cellStyle name="Normal 20 16" xfId="815"/>
    <cellStyle name="Normal 20 17" xfId="816"/>
    <cellStyle name="Normal 20 18" xfId="817"/>
    <cellStyle name="Normal 20 19" xfId="818"/>
    <cellStyle name="Normal 20 2" xfId="819"/>
    <cellStyle name="Normal 20 20" xfId="820"/>
    <cellStyle name="Normal 20 21" xfId="821"/>
    <cellStyle name="Normal 20 22" xfId="822"/>
    <cellStyle name="Normal 20 23" xfId="823"/>
    <cellStyle name="Normal 20 24" xfId="824"/>
    <cellStyle name="Normal 20 25" xfId="825"/>
    <cellStyle name="Normal 20 26" xfId="826"/>
    <cellStyle name="Normal 20 27" xfId="827"/>
    <cellStyle name="Normal 20 28" xfId="828"/>
    <cellStyle name="Normal 20 29" xfId="829"/>
    <cellStyle name="Normal 20 3" xfId="830"/>
    <cellStyle name="Normal 20 30" xfId="831"/>
    <cellStyle name="Normal 20 31" xfId="832"/>
    <cellStyle name="Normal 20 32" xfId="833"/>
    <cellStyle name="Normal 20 33" xfId="834"/>
    <cellStyle name="Normal 20 34" xfId="835"/>
    <cellStyle name="Normal 20 35" xfId="836"/>
    <cellStyle name="Normal 20 36" xfId="837"/>
    <cellStyle name="Normal 20 37" xfId="838"/>
    <cellStyle name="Normal 20 38" xfId="839"/>
    <cellStyle name="Normal 20 39" xfId="1567"/>
    <cellStyle name="Normal 20 39 2" xfId="1594"/>
    <cellStyle name="Normal 20 39 2 2" xfId="1753"/>
    <cellStyle name="Normal 20 39 2 2 2" xfId="1916"/>
    <cellStyle name="Normal 20 39 2 2 3" xfId="2157"/>
    <cellStyle name="Normal 20 39 2 3" xfId="1855"/>
    <cellStyle name="Normal 20 39 2 4" xfId="2075"/>
    <cellStyle name="Normal 20 39 3" xfId="1752"/>
    <cellStyle name="Normal 20 39 3 2" xfId="1915"/>
    <cellStyle name="Normal 20 39 3 3" xfId="2156"/>
    <cellStyle name="Normal 20 39 4" xfId="1837"/>
    <cellStyle name="Normal 20 39 5" xfId="2056"/>
    <cellStyle name="Normal 20 4" xfId="840"/>
    <cellStyle name="Normal 20 40" xfId="1595"/>
    <cellStyle name="Normal 20 40 2" xfId="1754"/>
    <cellStyle name="Normal 20 40 2 2" xfId="1917"/>
    <cellStyle name="Normal 20 40 2 3" xfId="2158"/>
    <cellStyle name="Normal 20 40 3" xfId="1856"/>
    <cellStyle name="Normal 20 40 4" xfId="2076"/>
    <cellStyle name="Normal 20 41" xfId="1709"/>
    <cellStyle name="Normal 20 41 2" xfId="1890"/>
    <cellStyle name="Normal 20 41 3" xfId="2131"/>
    <cellStyle name="Normal 20 42" xfId="1805"/>
    <cellStyle name="Normal 20 43" xfId="2007"/>
    <cellStyle name="Normal 20 5" xfId="841"/>
    <cellStyle name="Normal 20 6" xfId="842"/>
    <cellStyle name="Normal 20 7" xfId="843"/>
    <cellStyle name="Normal 20 8" xfId="844"/>
    <cellStyle name="Normal 20 9" xfId="845"/>
    <cellStyle name="Normal 205" xfId="846"/>
    <cellStyle name="Normal 207" xfId="847"/>
    <cellStyle name="Normal 209" xfId="848"/>
    <cellStyle name="Normal 21" xfId="849"/>
    <cellStyle name="Normal 21 10" xfId="850"/>
    <cellStyle name="Normal 21 11" xfId="851"/>
    <cellStyle name="Normal 21 12" xfId="852"/>
    <cellStyle name="Normal 21 13" xfId="853"/>
    <cellStyle name="Normal 21 14" xfId="854"/>
    <cellStyle name="Normal 21 15" xfId="855"/>
    <cellStyle name="Normal 21 16" xfId="856"/>
    <cellStyle name="Normal 21 17" xfId="857"/>
    <cellStyle name="Normal 21 18" xfId="858"/>
    <cellStyle name="Normal 21 19" xfId="859"/>
    <cellStyle name="Normal 21 2" xfId="860"/>
    <cellStyle name="Normal 21 20" xfId="861"/>
    <cellStyle name="Normal 21 21" xfId="862"/>
    <cellStyle name="Normal 21 22" xfId="863"/>
    <cellStyle name="Normal 21 23" xfId="864"/>
    <cellStyle name="Normal 21 24" xfId="865"/>
    <cellStyle name="Normal 21 25" xfId="866"/>
    <cellStyle name="Normal 21 26" xfId="867"/>
    <cellStyle name="Normal 21 27" xfId="868"/>
    <cellStyle name="Normal 21 28" xfId="869"/>
    <cellStyle name="Normal 21 29" xfId="870"/>
    <cellStyle name="Normal 21 3" xfId="871"/>
    <cellStyle name="Normal 21 30" xfId="872"/>
    <cellStyle name="Normal 21 31" xfId="873"/>
    <cellStyle name="Normal 21 32" xfId="874"/>
    <cellStyle name="Normal 21 33" xfId="875"/>
    <cellStyle name="Normal 21 34" xfId="876"/>
    <cellStyle name="Normal 21 35" xfId="877"/>
    <cellStyle name="Normal 21 36" xfId="1568"/>
    <cellStyle name="Normal 21 36 2" xfId="1596"/>
    <cellStyle name="Normal 21 36 2 2" xfId="1756"/>
    <cellStyle name="Normal 21 36 2 2 2" xfId="1919"/>
    <cellStyle name="Normal 21 36 2 2 3" xfId="2160"/>
    <cellStyle name="Normal 21 36 2 3" xfId="1857"/>
    <cellStyle name="Normal 21 36 2 4" xfId="2077"/>
    <cellStyle name="Normal 21 36 3" xfId="1755"/>
    <cellStyle name="Normal 21 36 3 2" xfId="1918"/>
    <cellStyle name="Normal 21 36 3 3" xfId="2159"/>
    <cellStyle name="Normal 21 36 4" xfId="1838"/>
    <cellStyle name="Normal 21 36 5" xfId="2057"/>
    <cellStyle name="Normal 21 37" xfId="1597"/>
    <cellStyle name="Normal 21 37 2" xfId="1757"/>
    <cellStyle name="Normal 21 37 2 2" xfId="1920"/>
    <cellStyle name="Normal 21 37 2 3" xfId="2161"/>
    <cellStyle name="Normal 21 37 3" xfId="1858"/>
    <cellStyle name="Normal 21 37 4" xfId="2078"/>
    <cellStyle name="Normal 21 38" xfId="1710"/>
    <cellStyle name="Normal 21 38 2" xfId="1891"/>
    <cellStyle name="Normal 21 38 3" xfId="2132"/>
    <cellStyle name="Normal 21 39" xfId="1806"/>
    <cellStyle name="Normal 21 4" xfId="878"/>
    <cellStyle name="Normal 21 40" xfId="2008"/>
    <cellStyle name="Normal 21 5" xfId="879"/>
    <cellStyle name="Normal 21 6" xfId="880"/>
    <cellStyle name="Normal 21 7" xfId="881"/>
    <cellStyle name="Normal 21 8" xfId="882"/>
    <cellStyle name="Normal 21 9" xfId="883"/>
    <cellStyle name="Normal 211" xfId="884"/>
    <cellStyle name="Normal 213" xfId="885"/>
    <cellStyle name="Normal 215" xfId="886"/>
    <cellStyle name="Normal 216" xfId="887"/>
    <cellStyle name="Normal 217" xfId="888"/>
    <cellStyle name="Normal 218" xfId="889"/>
    <cellStyle name="Normal 219" xfId="890"/>
    <cellStyle name="Normal 22" xfId="891"/>
    <cellStyle name="Normal 22 10" xfId="892"/>
    <cellStyle name="Normal 22 11" xfId="893"/>
    <cellStyle name="Normal 22 12" xfId="894"/>
    <cellStyle name="Normal 22 13" xfId="895"/>
    <cellStyle name="Normal 22 14" xfId="896"/>
    <cellStyle name="Normal 22 15" xfId="897"/>
    <cellStyle name="Normal 22 16" xfId="898"/>
    <cellStyle name="Normal 22 17" xfId="899"/>
    <cellStyle name="Normal 22 18" xfId="900"/>
    <cellStyle name="Normal 22 19" xfId="901"/>
    <cellStyle name="Normal 22 2" xfId="902"/>
    <cellStyle name="Normal 22 20" xfId="903"/>
    <cellStyle name="Normal 22 21" xfId="904"/>
    <cellStyle name="Normal 22 22" xfId="905"/>
    <cellStyle name="Normal 22 23" xfId="906"/>
    <cellStyle name="Normal 22 24" xfId="907"/>
    <cellStyle name="Normal 22 25" xfId="908"/>
    <cellStyle name="Normal 22 26" xfId="909"/>
    <cellStyle name="Normal 22 27" xfId="910"/>
    <cellStyle name="Normal 22 3" xfId="911"/>
    <cellStyle name="Normal 22 4" xfId="912"/>
    <cellStyle name="Normal 22 5" xfId="913"/>
    <cellStyle name="Normal 22 6" xfId="914"/>
    <cellStyle name="Normal 22 7" xfId="915"/>
    <cellStyle name="Normal 22 8" xfId="916"/>
    <cellStyle name="Normal 22 9" xfId="917"/>
    <cellStyle name="Normal 220" xfId="918"/>
    <cellStyle name="Normal 23" xfId="919"/>
    <cellStyle name="Normal 23 10" xfId="920"/>
    <cellStyle name="Normal 23 11" xfId="921"/>
    <cellStyle name="Normal 23 12" xfId="922"/>
    <cellStyle name="Normal 23 13" xfId="923"/>
    <cellStyle name="Normal 23 14" xfId="924"/>
    <cellStyle name="Normal 23 15" xfId="925"/>
    <cellStyle name="Normal 23 16" xfId="926"/>
    <cellStyle name="Normal 23 17" xfId="927"/>
    <cellStyle name="Normal 23 18" xfId="928"/>
    <cellStyle name="Normal 23 19" xfId="929"/>
    <cellStyle name="Normal 23 2" xfId="930"/>
    <cellStyle name="Normal 23 20" xfId="931"/>
    <cellStyle name="Normal 23 21" xfId="932"/>
    <cellStyle name="Normal 23 3" xfId="933"/>
    <cellStyle name="Normal 23 4" xfId="934"/>
    <cellStyle name="Normal 23 5" xfId="935"/>
    <cellStyle name="Normal 23 6" xfId="936"/>
    <cellStyle name="Normal 23 7" xfId="937"/>
    <cellStyle name="Normal 23 8" xfId="938"/>
    <cellStyle name="Normal 23 9" xfId="939"/>
    <cellStyle name="Normal 24" xfId="940"/>
    <cellStyle name="Normal 24 10" xfId="941"/>
    <cellStyle name="Normal 24 2" xfId="942"/>
    <cellStyle name="Normal 24 3" xfId="943"/>
    <cellStyle name="Normal 24 4" xfId="944"/>
    <cellStyle name="Normal 24 5" xfId="945"/>
    <cellStyle name="Normal 24 6" xfId="946"/>
    <cellStyle name="Normal 24 7" xfId="947"/>
    <cellStyle name="Normal 24 8" xfId="948"/>
    <cellStyle name="Normal 24 9" xfId="949"/>
    <cellStyle name="Normal 25" xfId="950"/>
    <cellStyle name="Normal 25 10" xfId="951"/>
    <cellStyle name="Normal 25 11" xfId="952"/>
    <cellStyle name="Normal 25 12" xfId="953"/>
    <cellStyle name="Normal 25 2" xfId="954"/>
    <cellStyle name="Normal 25 3" xfId="955"/>
    <cellStyle name="Normal 25 4" xfId="956"/>
    <cellStyle name="Normal 25 5" xfId="957"/>
    <cellStyle name="Normal 25 6" xfId="958"/>
    <cellStyle name="Normal 25 7" xfId="959"/>
    <cellStyle name="Normal 25 8" xfId="960"/>
    <cellStyle name="Normal 25 9" xfId="961"/>
    <cellStyle name="Normal 250" xfId="962"/>
    <cellStyle name="Normal 26" xfId="963"/>
    <cellStyle name="Normal 26 10" xfId="964"/>
    <cellStyle name="Normal 26 11" xfId="965"/>
    <cellStyle name="Normal 26 12" xfId="966"/>
    <cellStyle name="Normal 26 2" xfId="967"/>
    <cellStyle name="Normal 26 3" xfId="968"/>
    <cellStyle name="Normal 26 4" xfId="969"/>
    <cellStyle name="Normal 26 5" xfId="970"/>
    <cellStyle name="Normal 26 6" xfId="971"/>
    <cellStyle name="Normal 26 7" xfId="972"/>
    <cellStyle name="Normal 26 8" xfId="973"/>
    <cellStyle name="Normal 26 9" xfId="974"/>
    <cellStyle name="Normal 264" xfId="975"/>
    <cellStyle name="Normal 265" xfId="976"/>
    <cellStyle name="Normal 266" xfId="977"/>
    <cellStyle name="Normal 267" xfId="978"/>
    <cellStyle name="Normal 268" xfId="979"/>
    <cellStyle name="Normal 269" xfId="980"/>
    <cellStyle name="Normal 27" xfId="981"/>
    <cellStyle name="Normal 27 2" xfId="982"/>
    <cellStyle name="Normal 27 3" xfId="983"/>
    <cellStyle name="Normal 27 4" xfId="984"/>
    <cellStyle name="Normal 27 5" xfId="985"/>
    <cellStyle name="Normal 27 6" xfId="986"/>
    <cellStyle name="Normal 27 7" xfId="987"/>
    <cellStyle name="Normal 270" xfId="988"/>
    <cellStyle name="Normal 271" xfId="989"/>
    <cellStyle name="Normal 272" xfId="990"/>
    <cellStyle name="Normal 273" xfId="991"/>
    <cellStyle name="Normal 274" xfId="992"/>
    <cellStyle name="Normal 277" xfId="993"/>
    <cellStyle name="Normal 278" xfId="994"/>
    <cellStyle name="Normal 279" xfId="995"/>
    <cellStyle name="Normal 28" xfId="996"/>
    <cellStyle name="Normal 28 2" xfId="997"/>
    <cellStyle name="Normal 28 3" xfId="998"/>
    <cellStyle name="Normal 28 4" xfId="999"/>
    <cellStyle name="Normal 28 5" xfId="1000"/>
    <cellStyle name="Normal 28 6" xfId="1001"/>
    <cellStyle name="Normal 28 7" xfId="1002"/>
    <cellStyle name="Normal 280" xfId="1003"/>
    <cellStyle name="Normal 285" xfId="1004"/>
    <cellStyle name="Normal 286" xfId="1005"/>
    <cellStyle name="Normal 287" xfId="1006"/>
    <cellStyle name="Normal 288" xfId="1007"/>
    <cellStyle name="Normal 289" xfId="1008"/>
    <cellStyle name="Normal 29" xfId="1009"/>
    <cellStyle name="Normal 29 2" xfId="1010"/>
    <cellStyle name="Normal 29 3" xfId="1011"/>
    <cellStyle name="Normal 29 4" xfId="1012"/>
    <cellStyle name="Normal 29 5" xfId="1013"/>
    <cellStyle name="Normal 29 6" xfId="1014"/>
    <cellStyle name="Normal 29 7" xfId="1015"/>
    <cellStyle name="Normal 292" xfId="1016"/>
    <cellStyle name="Normal 293" xfId="1017"/>
    <cellStyle name="Normal 294" xfId="1018"/>
    <cellStyle name="Normal 295" xfId="1019"/>
    <cellStyle name="Normal 296" xfId="1020"/>
    <cellStyle name="Normal 297" xfId="1021"/>
    <cellStyle name="Normal 298" xfId="1022"/>
    <cellStyle name="Normal 299" xfId="1023"/>
    <cellStyle name="Normal 3" xfId="7"/>
    <cellStyle name="Normal 3 2" xfId="1024"/>
    <cellStyle name="Normal 3 2 2" xfId="1569"/>
    <cellStyle name="Normal 3 2 2 2" xfId="1598"/>
    <cellStyle name="Normal 3 2 2 2 2" xfId="1759"/>
    <cellStyle name="Normal 3 2 2 2 2 2" xfId="1922"/>
    <cellStyle name="Normal 3 2 2 2 2 3" xfId="2163"/>
    <cellStyle name="Normal 3 2 2 2 3" xfId="1859"/>
    <cellStyle name="Normal 3 2 2 2 4" xfId="2079"/>
    <cellStyle name="Normal 3 2 2 3" xfId="1758"/>
    <cellStyle name="Normal 3 2 2 3 2" xfId="1921"/>
    <cellStyle name="Normal 3 2 2 3 3" xfId="2162"/>
    <cellStyle name="Normal 3 2 2 4" xfId="1839"/>
    <cellStyle name="Normal 3 2 2 5" xfId="2058"/>
    <cellStyle name="Normal 3 2 3" xfId="1599"/>
    <cellStyle name="Normal 3 2 3 2" xfId="1760"/>
    <cellStyle name="Normal 3 2 3 2 2" xfId="1923"/>
    <cellStyle name="Normal 3 2 3 2 3" xfId="2164"/>
    <cellStyle name="Normal 3 2 3 3" xfId="1860"/>
    <cellStyle name="Normal 3 2 3 4" xfId="2080"/>
    <cellStyle name="Normal 3 2 4" xfId="1711"/>
    <cellStyle name="Normal 3 2 4 2" xfId="1892"/>
    <cellStyle name="Normal 3 2 4 3" xfId="2133"/>
    <cellStyle name="Normal 3 2 5" xfId="1807"/>
    <cellStyle name="Normal 3 2 6" xfId="2009"/>
    <cellStyle name="Normal 3 3" xfId="1025"/>
    <cellStyle name="Normal 3 3 2" xfId="1570"/>
    <cellStyle name="Normal 3 3 2 2" xfId="1600"/>
    <cellStyle name="Normal 3 3 2 2 2" xfId="1762"/>
    <cellStyle name="Normal 3 3 2 2 2 2" xfId="1925"/>
    <cellStyle name="Normal 3 3 2 2 2 3" xfId="2166"/>
    <cellStyle name="Normal 3 3 2 2 3" xfId="1861"/>
    <cellStyle name="Normal 3 3 2 2 4" xfId="2081"/>
    <cellStyle name="Normal 3 3 2 3" xfId="1761"/>
    <cellStyle name="Normal 3 3 2 3 2" xfId="1924"/>
    <cellStyle name="Normal 3 3 2 3 3" xfId="2165"/>
    <cellStyle name="Normal 3 3 2 4" xfId="1840"/>
    <cellStyle name="Normal 3 3 2 5" xfId="2059"/>
    <cellStyle name="Normal 3 3 3" xfId="1601"/>
    <cellStyle name="Normal 3 3 3 2" xfId="1763"/>
    <cellStyle name="Normal 3 3 3 2 2" xfId="1926"/>
    <cellStyle name="Normal 3 3 3 2 3" xfId="2167"/>
    <cellStyle name="Normal 3 3 3 3" xfId="1862"/>
    <cellStyle name="Normal 3 3 3 4" xfId="2082"/>
    <cellStyle name="Normal 3 3 4" xfId="1712"/>
    <cellStyle name="Normal 3 3 4 2" xfId="1893"/>
    <cellStyle name="Normal 3 3 4 3" xfId="2134"/>
    <cellStyle name="Normal 3 3 5" xfId="1808"/>
    <cellStyle name="Normal 3 3 6" xfId="2010"/>
    <cellStyle name="Normal 3 4" xfId="1026"/>
    <cellStyle name="Normal 3_Book1" xfId="1027"/>
    <cellStyle name="Normal 30" xfId="1028"/>
    <cellStyle name="Normal 30 2" xfId="1029"/>
    <cellStyle name="Normal 30 3" xfId="1030"/>
    <cellStyle name="Normal 30 4" xfId="1031"/>
    <cellStyle name="Normal 30 5" xfId="1032"/>
    <cellStyle name="Normal 30 6" xfId="1033"/>
    <cellStyle name="Normal 30 7" xfId="1034"/>
    <cellStyle name="Normal 300" xfId="1035"/>
    <cellStyle name="Normal 301" xfId="1036"/>
    <cellStyle name="Normal 302" xfId="1037"/>
    <cellStyle name="Normal 303" xfId="1038"/>
    <cellStyle name="Normal 304" xfId="1039"/>
    <cellStyle name="Normal 305" xfId="1040"/>
    <cellStyle name="Normal 306" xfId="1041"/>
    <cellStyle name="Normal 31" xfId="1042"/>
    <cellStyle name="Normal 31 2" xfId="1043"/>
    <cellStyle name="Normal 31 3" xfId="1044"/>
    <cellStyle name="Normal 31 4" xfId="1045"/>
    <cellStyle name="Normal 31 5" xfId="1046"/>
    <cellStyle name="Normal 31 6" xfId="1047"/>
    <cellStyle name="Normal 31 7" xfId="1048"/>
    <cellStyle name="Normal 32" xfId="1049"/>
    <cellStyle name="Normal 32 2" xfId="1050"/>
    <cellStyle name="Normal 32 3" xfId="1051"/>
    <cellStyle name="Normal 32 4" xfId="1052"/>
    <cellStyle name="Normal 33" xfId="1053"/>
    <cellStyle name="Normal 33 2" xfId="1054"/>
    <cellStyle name="Normal 33 3" xfId="1055"/>
    <cellStyle name="Normal 33 4" xfId="1056"/>
    <cellStyle name="Normal 34" xfId="1057"/>
    <cellStyle name="Normal 34 2" xfId="1058"/>
    <cellStyle name="Normal 35" xfId="1059"/>
    <cellStyle name="Normal 35 2" xfId="1060"/>
    <cellStyle name="Normal 35 3" xfId="1061"/>
    <cellStyle name="Normal 35 4" xfId="1062"/>
    <cellStyle name="Normal 36" xfId="1063"/>
    <cellStyle name="Normal 36 2" xfId="1064"/>
    <cellStyle name="Normal 36 3" xfId="1065"/>
    <cellStyle name="Normal 36 4" xfId="1066"/>
    <cellStyle name="Normal 37" xfId="1067"/>
    <cellStyle name="Normal 37 2" xfId="1068"/>
    <cellStyle name="Normal 37 3" xfId="1069"/>
    <cellStyle name="Normal 37 4" xfId="1070"/>
    <cellStyle name="Normal 38" xfId="1071"/>
    <cellStyle name="Normal 38 2" xfId="1072"/>
    <cellStyle name="Normal 38 3" xfId="1073"/>
    <cellStyle name="Normal 38 4" xfId="1074"/>
    <cellStyle name="Normal 39" xfId="1075"/>
    <cellStyle name="Normal 39 2" xfId="1076"/>
    <cellStyle name="Normal 39 3" xfId="1077"/>
    <cellStyle name="Normal 39 4" xfId="1078"/>
    <cellStyle name="Normal 4" xfId="1079"/>
    <cellStyle name="Normal 4 10" xfId="1080"/>
    <cellStyle name="Normal 4 11" xfId="1081"/>
    <cellStyle name="Normal 4 12" xfId="1082"/>
    <cellStyle name="Normal 4 13" xfId="1083"/>
    <cellStyle name="Normal 4 14" xfId="1084"/>
    <cellStyle name="Normal 4 15" xfId="1085"/>
    <cellStyle name="Normal 4 16" xfId="1086"/>
    <cellStyle name="Normal 4 17" xfId="1087"/>
    <cellStyle name="Normal 4 18" xfId="1088"/>
    <cellStyle name="Normal 4 19" xfId="1089"/>
    <cellStyle name="Normal 4 2" xfId="1090"/>
    <cellStyle name="Normal 4 20" xfId="1091"/>
    <cellStyle name="Normal 4 21" xfId="1092"/>
    <cellStyle name="Normal 4 22" xfId="1093"/>
    <cellStyle name="Normal 4 23" xfId="1094"/>
    <cellStyle name="Normal 4 24" xfId="1095"/>
    <cellStyle name="Normal 4 25" xfId="1096"/>
    <cellStyle name="Normal 4 26" xfId="1097"/>
    <cellStyle name="Normal 4 27" xfId="1098"/>
    <cellStyle name="Normal 4 28" xfId="1099"/>
    <cellStyle name="Normal 4 29" xfId="1100"/>
    <cellStyle name="Normal 4 3" xfId="1101"/>
    <cellStyle name="Normal 4 30" xfId="1102"/>
    <cellStyle name="Normal 4 31" xfId="1103"/>
    <cellStyle name="Normal 4 32" xfId="1104"/>
    <cellStyle name="Normal 4 33" xfId="1105"/>
    <cellStyle name="Normal 4 34" xfId="1106"/>
    <cellStyle name="Normal 4 35" xfId="1107"/>
    <cellStyle name="Normal 4 36" xfId="1108"/>
    <cellStyle name="Normal 4 37" xfId="1109"/>
    <cellStyle name="Normal 4 38" xfId="1110"/>
    <cellStyle name="Normal 4 39" xfId="1111"/>
    <cellStyle name="Normal 4 4" xfId="1112"/>
    <cellStyle name="Normal 4 40" xfId="1113"/>
    <cellStyle name="Normal 4 41" xfId="1114"/>
    <cellStyle name="Normal 4 42" xfId="1115"/>
    <cellStyle name="Normal 4 43" xfId="1116"/>
    <cellStyle name="Normal 4 44" xfId="1117"/>
    <cellStyle name="Normal 4 45" xfId="1118"/>
    <cellStyle name="Normal 4 46" xfId="1119"/>
    <cellStyle name="Normal 4 47" xfId="1120"/>
    <cellStyle name="Normal 4 48" xfId="1121"/>
    <cellStyle name="Normal 4 49" xfId="1122"/>
    <cellStyle name="Normal 4 5" xfId="1123"/>
    <cellStyle name="Normal 4 50" xfId="1124"/>
    <cellStyle name="Normal 4 51" xfId="1125"/>
    <cellStyle name="Normal 4 52" xfId="1126"/>
    <cellStyle name="Normal 4 53" xfId="1127"/>
    <cellStyle name="Normal 4 54" xfId="1128"/>
    <cellStyle name="Normal 4 55" xfId="1129"/>
    <cellStyle name="Normal 4 56" xfId="1130"/>
    <cellStyle name="Normal 4 57" xfId="1131"/>
    <cellStyle name="Normal 4 58" xfId="1132"/>
    <cellStyle name="Normal 4 58 2" xfId="1572"/>
    <cellStyle name="Normal 4 58 2 2" xfId="1602"/>
    <cellStyle name="Normal 4 58 2 2 2" xfId="1765"/>
    <cellStyle name="Normal 4 58 2 2 2 2" xfId="1928"/>
    <cellStyle name="Normal 4 58 2 2 2 3" xfId="2169"/>
    <cellStyle name="Normal 4 58 2 2 3" xfId="1863"/>
    <cellStyle name="Normal 4 58 2 2 4" xfId="2083"/>
    <cellStyle name="Normal 4 58 2 3" xfId="1764"/>
    <cellStyle name="Normal 4 58 2 3 2" xfId="1927"/>
    <cellStyle name="Normal 4 58 2 3 3" xfId="2168"/>
    <cellStyle name="Normal 4 58 2 4" xfId="1842"/>
    <cellStyle name="Normal 4 58 2 5" xfId="2061"/>
    <cellStyle name="Normal 4 58 3" xfId="1603"/>
    <cellStyle name="Normal 4 58 3 2" xfId="1766"/>
    <cellStyle name="Normal 4 58 3 2 2" xfId="1929"/>
    <cellStyle name="Normal 4 58 3 2 3" xfId="2170"/>
    <cellStyle name="Normal 4 58 3 3" xfId="1864"/>
    <cellStyle name="Normal 4 58 3 4" xfId="2084"/>
    <cellStyle name="Normal 4 58 4" xfId="1714"/>
    <cellStyle name="Normal 4 58 4 2" xfId="1895"/>
    <cellStyle name="Normal 4 58 4 3" xfId="2136"/>
    <cellStyle name="Normal 4 58 5" xfId="1810"/>
    <cellStyle name="Normal 4 58 6" xfId="2012"/>
    <cellStyle name="Normal 4 59" xfId="1571"/>
    <cellStyle name="Normal 4 59 2" xfId="1604"/>
    <cellStyle name="Normal 4 59 2 2" xfId="1768"/>
    <cellStyle name="Normal 4 59 2 2 2" xfId="1931"/>
    <cellStyle name="Normal 4 59 2 2 3" xfId="2172"/>
    <cellStyle name="Normal 4 59 2 3" xfId="1865"/>
    <cellStyle name="Normal 4 59 2 4" xfId="2085"/>
    <cellStyle name="Normal 4 59 3" xfId="1767"/>
    <cellStyle name="Normal 4 59 3 2" xfId="1930"/>
    <cellStyle name="Normal 4 59 3 3" xfId="2171"/>
    <cellStyle name="Normal 4 59 4" xfId="1841"/>
    <cellStyle name="Normal 4 59 5" xfId="2060"/>
    <cellStyle name="Normal 4 6" xfId="1133"/>
    <cellStyle name="Normal 4 60" xfId="1605"/>
    <cellStyle name="Normal 4 60 2" xfId="1769"/>
    <cellStyle name="Normal 4 60 2 2" xfId="1932"/>
    <cellStyle name="Normal 4 60 2 3" xfId="2173"/>
    <cellStyle name="Normal 4 60 3" xfId="1866"/>
    <cellStyle name="Normal 4 60 4" xfId="2086"/>
    <cellStyle name="Normal 4 61" xfId="1713"/>
    <cellStyle name="Normal 4 61 2" xfId="1894"/>
    <cellStyle name="Normal 4 61 3" xfId="2135"/>
    <cellStyle name="Normal 4 62" xfId="1809"/>
    <cellStyle name="Normal 4 63" xfId="2011"/>
    <cellStyle name="Normal 4 7" xfId="1134"/>
    <cellStyle name="Normal 4 8" xfId="1135"/>
    <cellStyle name="Normal 4 9" xfId="1136"/>
    <cellStyle name="Normal 4_Book1" xfId="1137"/>
    <cellStyle name="Normal 40" xfId="1138"/>
    <cellStyle name="Normal 40 2" xfId="1139"/>
    <cellStyle name="Normal 40 3" xfId="1140"/>
    <cellStyle name="Normal 40 4" xfId="1141"/>
    <cellStyle name="Normal 41" xfId="1142"/>
    <cellStyle name="Normal 41 2" xfId="1143"/>
    <cellStyle name="Normal 41 3" xfId="1144"/>
    <cellStyle name="Normal 41 4" xfId="1145"/>
    <cellStyle name="Normal 42" xfId="1146"/>
    <cellStyle name="Normal 42 2" xfId="1147"/>
    <cellStyle name="Normal 43" xfId="1148"/>
    <cellStyle name="Normal 43 2" xfId="1149"/>
    <cellStyle name="Normal 44" xfId="1150"/>
    <cellStyle name="Normal 44 2" xfId="1151"/>
    <cellStyle name="Normal 45" xfId="1152"/>
    <cellStyle name="Normal 45 2" xfId="1153"/>
    <cellStyle name="Normal 46" xfId="1154"/>
    <cellStyle name="Normal 46 2" xfId="1155"/>
    <cellStyle name="Normal 47" xfId="1156"/>
    <cellStyle name="Normal 48" xfId="1157"/>
    <cellStyle name="Normal 49" xfId="1158"/>
    <cellStyle name="Normal 5" xfId="1159"/>
    <cellStyle name="Normal 5 10" xfId="1160"/>
    <cellStyle name="Normal 5 11" xfId="1161"/>
    <cellStyle name="Normal 5 12" xfId="1162"/>
    <cellStyle name="Normal 5 13" xfId="1163"/>
    <cellStyle name="Normal 5 14" xfId="1164"/>
    <cellStyle name="Normal 5 15" xfId="1165"/>
    <cellStyle name="Normal 5 16" xfId="1166"/>
    <cellStyle name="Normal 5 17" xfId="1167"/>
    <cellStyle name="Normal 5 18" xfId="1168"/>
    <cellStyle name="Normal 5 19" xfId="1169"/>
    <cellStyle name="Normal 5 2" xfId="1170"/>
    <cellStyle name="Normal 5 20" xfId="1171"/>
    <cellStyle name="Normal 5 21" xfId="1172"/>
    <cellStyle name="Normal 5 22" xfId="1173"/>
    <cellStyle name="Normal 5 23" xfId="1174"/>
    <cellStyle name="Normal 5 24" xfId="1175"/>
    <cellStyle name="Normal 5 25" xfId="1176"/>
    <cellStyle name="Normal 5 26" xfId="1177"/>
    <cellStyle name="Normal 5 27" xfId="1178"/>
    <cellStyle name="Normal 5 28" xfId="1179"/>
    <cellStyle name="Normal 5 29" xfId="1180"/>
    <cellStyle name="Normal 5 3" xfId="1181"/>
    <cellStyle name="Normal 5 30" xfId="1182"/>
    <cellStyle name="Normal 5 31" xfId="1183"/>
    <cellStyle name="Normal 5 32" xfId="1184"/>
    <cellStyle name="Normal 5 33" xfId="1185"/>
    <cellStyle name="Normal 5 34" xfId="1186"/>
    <cellStyle name="Normal 5 35" xfId="1187"/>
    <cellStyle name="Normal 5 36" xfId="1188"/>
    <cellStyle name="Normal 5 37" xfId="1189"/>
    <cellStyle name="Normal 5 38" xfId="1190"/>
    <cellStyle name="Normal 5 39" xfId="1191"/>
    <cellStyle name="Normal 5 4" xfId="1192"/>
    <cellStyle name="Normal 5 40" xfId="1193"/>
    <cellStyle name="Normal 5 41" xfId="1194"/>
    <cellStyle name="Normal 5 42" xfId="1195"/>
    <cellStyle name="Normal 5 43" xfId="1196"/>
    <cellStyle name="Normal 5 44" xfId="1197"/>
    <cellStyle name="Normal 5 45" xfId="1198"/>
    <cellStyle name="Normal 5 46" xfId="1199"/>
    <cellStyle name="Normal 5 47" xfId="1200"/>
    <cellStyle name="Normal 5 48" xfId="1201"/>
    <cellStyle name="Normal 5 49" xfId="1202"/>
    <cellStyle name="Normal 5 5" xfId="1203"/>
    <cellStyle name="Normal 5 50" xfId="1204"/>
    <cellStyle name="Normal 5 51" xfId="1205"/>
    <cellStyle name="Normal 5 52" xfId="1206"/>
    <cellStyle name="Normal 5 53" xfId="1207"/>
    <cellStyle name="Normal 5 54" xfId="1208"/>
    <cellStyle name="Normal 5 55" xfId="1209"/>
    <cellStyle name="Normal 5 56" xfId="1210"/>
    <cellStyle name="Normal 5 57" xfId="1211"/>
    <cellStyle name="Normal 5 6" xfId="1212"/>
    <cellStyle name="Normal 5 7" xfId="1213"/>
    <cellStyle name="Normal 5 8" xfId="1214"/>
    <cellStyle name="Normal 5 9" xfId="1215"/>
    <cellStyle name="Normal 50" xfId="1216"/>
    <cellStyle name="Normal 51" xfId="1217"/>
    <cellStyle name="Normal 52" xfId="1218"/>
    <cellStyle name="Normal 53" xfId="1219"/>
    <cellStyle name="Normal 54" xfId="1220"/>
    <cellStyle name="Normal 55" xfId="1221"/>
    <cellStyle name="Normal 56" xfId="1222"/>
    <cellStyle name="Normal 57" xfId="1223"/>
    <cellStyle name="Normal 58" xfId="1224"/>
    <cellStyle name="Normal 59" xfId="1225"/>
    <cellStyle name="Normal 6" xfId="1226"/>
    <cellStyle name="Normal 6 10" xfId="1227"/>
    <cellStyle name="Normal 6 11" xfId="1228"/>
    <cellStyle name="Normal 6 12" xfId="1229"/>
    <cellStyle name="Normal 6 13" xfId="1230"/>
    <cellStyle name="Normal 6 14" xfId="1231"/>
    <cellStyle name="Normal 6 15" xfId="1232"/>
    <cellStyle name="Normal 6 16" xfId="1233"/>
    <cellStyle name="Normal 6 17" xfId="1234"/>
    <cellStyle name="Normal 6 18" xfId="1235"/>
    <cellStyle name="Normal 6 19" xfId="1236"/>
    <cellStyle name="Normal 6 2" xfId="1237"/>
    <cellStyle name="Normal 6 2 2" xfId="1745"/>
    <cellStyle name="Normal 6 20" xfId="1238"/>
    <cellStyle name="Normal 6 21" xfId="1239"/>
    <cellStyle name="Normal 6 22" xfId="1240"/>
    <cellStyle name="Normal 6 23" xfId="1241"/>
    <cellStyle name="Normal 6 24" xfId="1242"/>
    <cellStyle name="Normal 6 25" xfId="1243"/>
    <cellStyle name="Normal 6 26" xfId="1244"/>
    <cellStyle name="Normal 6 27" xfId="1245"/>
    <cellStyle name="Normal 6 28" xfId="1246"/>
    <cellStyle name="Normal 6 29" xfId="1247"/>
    <cellStyle name="Normal 6 3" xfId="1248"/>
    <cellStyle name="Normal 6 30" xfId="1249"/>
    <cellStyle name="Normal 6 31" xfId="1250"/>
    <cellStyle name="Normal 6 32" xfId="1251"/>
    <cellStyle name="Normal 6 33" xfId="1252"/>
    <cellStyle name="Normal 6 34" xfId="1253"/>
    <cellStyle name="Normal 6 35" xfId="1254"/>
    <cellStyle name="Normal 6 36" xfId="1255"/>
    <cellStyle name="Normal 6 37" xfId="1256"/>
    <cellStyle name="Normal 6 38" xfId="1257"/>
    <cellStyle name="Normal 6 39" xfId="1258"/>
    <cellStyle name="Normal 6 4" xfId="1259"/>
    <cellStyle name="Normal 6 40" xfId="1260"/>
    <cellStyle name="Normal 6 41" xfId="1261"/>
    <cellStyle name="Normal 6 42" xfId="1262"/>
    <cellStyle name="Normal 6 43" xfId="1263"/>
    <cellStyle name="Normal 6 44" xfId="1264"/>
    <cellStyle name="Normal 6 45" xfId="1265"/>
    <cellStyle name="Normal 6 46" xfId="1266"/>
    <cellStyle name="Normal 6 47" xfId="1267"/>
    <cellStyle name="Normal 6 48" xfId="1268"/>
    <cellStyle name="Normal 6 49" xfId="1269"/>
    <cellStyle name="Normal 6 5" xfId="1270"/>
    <cellStyle name="Normal 6 50" xfId="1271"/>
    <cellStyle name="Normal 6 51" xfId="1272"/>
    <cellStyle name="Normal 6 52" xfId="1273"/>
    <cellStyle name="Normal 6 53" xfId="1274"/>
    <cellStyle name="Normal 6 54" xfId="1275"/>
    <cellStyle name="Normal 6 55" xfId="1276"/>
    <cellStyle name="Normal 6 56" xfId="1277"/>
    <cellStyle name="Normal 6 57" xfId="1278"/>
    <cellStyle name="Normal 6 6" xfId="1279"/>
    <cellStyle name="Normal 6 7" xfId="1280"/>
    <cellStyle name="Normal 6 8" xfId="1281"/>
    <cellStyle name="Normal 6 9" xfId="1282"/>
    <cellStyle name="Normal 60" xfId="1283"/>
    <cellStyle name="Normal 61" xfId="1284"/>
    <cellStyle name="Normal 62" xfId="1285"/>
    <cellStyle name="Normal 62 2" xfId="1573"/>
    <cellStyle name="Normal 62 2 2" xfId="1606"/>
    <cellStyle name="Normal 62 2 2 2" xfId="1771"/>
    <cellStyle name="Normal 62 2 2 2 2" xfId="1934"/>
    <cellStyle name="Normal 62 2 2 2 3" xfId="2175"/>
    <cellStyle name="Normal 62 2 2 3" xfId="1867"/>
    <cellStyle name="Normal 62 2 2 4" xfId="2087"/>
    <cellStyle name="Normal 62 2 3" xfId="1770"/>
    <cellStyle name="Normal 62 2 3 2" xfId="1933"/>
    <cellStyle name="Normal 62 2 3 3" xfId="2174"/>
    <cellStyle name="Normal 62 2 4" xfId="1843"/>
    <cellStyle name="Normal 62 2 5" xfId="2062"/>
    <cellStyle name="Normal 62 3" xfId="1607"/>
    <cellStyle name="Normal 62 3 2" xfId="1772"/>
    <cellStyle name="Normal 62 3 2 2" xfId="1935"/>
    <cellStyle name="Normal 62 3 2 3" xfId="2176"/>
    <cellStyle name="Normal 62 3 3" xfId="1868"/>
    <cellStyle name="Normal 62 3 4" xfId="2088"/>
    <cellStyle name="Normal 62 4" xfId="1715"/>
    <cellStyle name="Normal 62 4 2" xfId="1896"/>
    <cellStyle name="Normal 62 4 3" xfId="2137"/>
    <cellStyle name="Normal 62 5" xfId="1811"/>
    <cellStyle name="Normal 62 6" xfId="2013"/>
    <cellStyle name="Normal 63" xfId="1286"/>
    <cellStyle name="Normal 64" xfId="1287"/>
    <cellStyle name="Normal 64 2" xfId="1574"/>
    <cellStyle name="Normal 64 2 2" xfId="1608"/>
    <cellStyle name="Normal 64 2 2 2" xfId="1774"/>
    <cellStyle name="Normal 64 2 2 2 2" xfId="1937"/>
    <cellStyle name="Normal 64 2 2 2 3" xfId="2178"/>
    <cellStyle name="Normal 64 2 2 3" xfId="1869"/>
    <cellStyle name="Normal 64 2 2 4" xfId="2089"/>
    <cellStyle name="Normal 64 2 3" xfId="1773"/>
    <cellStyle name="Normal 64 2 3 2" xfId="1936"/>
    <cellStyle name="Normal 64 2 3 3" xfId="2177"/>
    <cellStyle name="Normal 64 2 4" xfId="1844"/>
    <cellStyle name="Normal 64 2 5" xfId="2063"/>
    <cellStyle name="Normal 64 3" xfId="1609"/>
    <cellStyle name="Normal 64 3 2" xfId="1775"/>
    <cellStyle name="Normal 64 3 2 2" xfId="1938"/>
    <cellStyle name="Normal 64 3 2 3" xfId="2179"/>
    <cellStyle name="Normal 64 3 3" xfId="1870"/>
    <cellStyle name="Normal 64 3 4" xfId="2090"/>
    <cellStyle name="Normal 64 4" xfId="1716"/>
    <cellStyle name="Normal 64 4 2" xfId="1897"/>
    <cellStyle name="Normal 64 4 3" xfId="2138"/>
    <cellStyle name="Normal 64 5" xfId="1812"/>
    <cellStyle name="Normal 64 6" xfId="2014"/>
    <cellStyle name="Normal 65" xfId="1288"/>
    <cellStyle name="Normal 65 2" xfId="1575"/>
    <cellStyle name="Normal 65 2 2" xfId="1610"/>
    <cellStyle name="Normal 65 2 2 2" xfId="1777"/>
    <cellStyle name="Normal 65 2 2 2 2" xfId="1940"/>
    <cellStyle name="Normal 65 2 2 2 3" xfId="2181"/>
    <cellStyle name="Normal 65 2 2 3" xfId="1871"/>
    <cellStyle name="Normal 65 2 2 4" xfId="2091"/>
    <cellStyle name="Normal 65 2 3" xfId="1776"/>
    <cellStyle name="Normal 65 2 3 2" xfId="1939"/>
    <cellStyle name="Normal 65 2 3 3" xfId="2180"/>
    <cellStyle name="Normal 65 2 4" xfId="1845"/>
    <cellStyle name="Normal 65 2 5" xfId="2064"/>
    <cellStyle name="Normal 65 3" xfId="1611"/>
    <cellStyle name="Normal 65 3 2" xfId="1778"/>
    <cellStyle name="Normal 65 3 2 2" xfId="1941"/>
    <cellStyle name="Normal 65 3 2 3" xfId="2182"/>
    <cellStyle name="Normal 65 3 3" xfId="1872"/>
    <cellStyle name="Normal 65 3 4" xfId="2092"/>
    <cellStyle name="Normal 65 4" xfId="1717"/>
    <cellStyle name="Normal 65 4 2" xfId="1898"/>
    <cellStyle name="Normal 65 4 3" xfId="2139"/>
    <cellStyle name="Normal 65 5" xfId="1813"/>
    <cellStyle name="Normal 65 6" xfId="2015"/>
    <cellStyle name="Normal 66" xfId="1289"/>
    <cellStyle name="Normal 66 2" xfId="1576"/>
    <cellStyle name="Normal 66 2 2" xfId="1612"/>
    <cellStyle name="Normal 66 2 2 2" xfId="1780"/>
    <cellStyle name="Normal 66 2 2 2 2" xfId="1943"/>
    <cellStyle name="Normal 66 2 2 2 3" xfId="2184"/>
    <cellStyle name="Normal 66 2 2 3" xfId="1873"/>
    <cellStyle name="Normal 66 2 2 4" xfId="2093"/>
    <cellStyle name="Normal 66 2 3" xfId="1779"/>
    <cellStyle name="Normal 66 2 3 2" xfId="1942"/>
    <cellStyle name="Normal 66 2 3 3" xfId="2183"/>
    <cellStyle name="Normal 66 2 4" xfId="1846"/>
    <cellStyle name="Normal 66 2 5" xfId="2065"/>
    <cellStyle name="Normal 66 3" xfId="1613"/>
    <cellStyle name="Normal 66 3 2" xfId="1781"/>
    <cellStyle name="Normal 66 3 2 2" xfId="1944"/>
    <cellStyle name="Normal 66 3 2 3" xfId="2185"/>
    <cellStyle name="Normal 66 3 3" xfId="1874"/>
    <cellStyle name="Normal 66 3 4" xfId="2094"/>
    <cellStyle name="Normal 66 4" xfId="1718"/>
    <cellStyle name="Normal 66 4 2" xfId="1899"/>
    <cellStyle name="Normal 66 4 3" xfId="2140"/>
    <cellStyle name="Normal 66 5" xfId="1814"/>
    <cellStyle name="Normal 66 6" xfId="2016"/>
    <cellStyle name="Normal 67" xfId="1290"/>
    <cellStyle name="Normal 67 2" xfId="1577"/>
    <cellStyle name="Normal 67 2 2" xfId="1614"/>
    <cellStyle name="Normal 67 2 2 2" xfId="1783"/>
    <cellStyle name="Normal 67 2 2 2 2" xfId="1946"/>
    <cellStyle name="Normal 67 2 2 2 3" xfId="2187"/>
    <cellStyle name="Normal 67 2 2 3" xfId="1875"/>
    <cellStyle name="Normal 67 2 2 4" xfId="2095"/>
    <cellStyle name="Normal 67 2 3" xfId="1782"/>
    <cellStyle name="Normal 67 2 3 2" xfId="1945"/>
    <cellStyle name="Normal 67 2 3 3" xfId="2186"/>
    <cellStyle name="Normal 67 2 4" xfId="1847"/>
    <cellStyle name="Normal 67 2 5" xfId="2066"/>
    <cellStyle name="Normal 67 3" xfId="1615"/>
    <cellStyle name="Normal 67 3 2" xfId="1784"/>
    <cellStyle name="Normal 67 3 2 2" xfId="1947"/>
    <cellStyle name="Normal 67 3 2 3" xfId="2188"/>
    <cellStyle name="Normal 67 3 3" xfId="1876"/>
    <cellStyle name="Normal 67 3 4" xfId="2096"/>
    <cellStyle name="Normal 67 4" xfId="1719"/>
    <cellStyle name="Normal 67 4 2" xfId="1900"/>
    <cellStyle name="Normal 67 4 3" xfId="2141"/>
    <cellStyle name="Normal 67 5" xfId="1815"/>
    <cellStyle name="Normal 67 6" xfId="2017"/>
    <cellStyle name="Normal 68" xfId="1562"/>
    <cellStyle name="Normal 68 2" xfId="1742"/>
    <cellStyle name="Normal 68 2 2" xfId="1908"/>
    <cellStyle name="Normal 68 2 3" xfId="2149"/>
    <cellStyle name="Normal 69" xfId="1586"/>
    <cellStyle name="Normal 69 2" xfId="1587"/>
    <cellStyle name="Normal 69 3" xfId="1616"/>
    <cellStyle name="Normal 69 3 2" xfId="1785"/>
    <cellStyle name="Normal 69 3 2 2" xfId="1948"/>
    <cellStyle name="Normal 69 3 2 3" xfId="2189"/>
    <cellStyle name="Normal 69 3 3" xfId="1877"/>
    <cellStyle name="Normal 69 3 4" xfId="2097"/>
    <cellStyle name="Normal 69 4" xfId="1743"/>
    <cellStyle name="Normal 69 4 2" xfId="1909"/>
    <cellStyle name="Normal 69 4 3" xfId="2150"/>
    <cellStyle name="Normal 69 5" xfId="1850"/>
    <cellStyle name="Normal 69 6" xfId="2069"/>
    <cellStyle name="Normal 7" xfId="1291"/>
    <cellStyle name="Normal 7 10" xfId="1292"/>
    <cellStyle name="Normal 7 11" xfId="1293"/>
    <cellStyle name="Normal 7 12" xfId="1294"/>
    <cellStyle name="Normal 7 13" xfId="1295"/>
    <cellStyle name="Normal 7 14" xfId="1296"/>
    <cellStyle name="Normal 7 15" xfId="1297"/>
    <cellStyle name="Normal 7 16" xfId="1298"/>
    <cellStyle name="Normal 7 17" xfId="1299"/>
    <cellStyle name="Normal 7 18" xfId="1300"/>
    <cellStyle name="Normal 7 19" xfId="1301"/>
    <cellStyle name="Normal 7 2" xfId="1302"/>
    <cellStyle name="Normal 7 20" xfId="1303"/>
    <cellStyle name="Normal 7 21" xfId="1304"/>
    <cellStyle name="Normal 7 22" xfId="1305"/>
    <cellStyle name="Normal 7 23" xfId="1306"/>
    <cellStyle name="Normal 7 24" xfId="1307"/>
    <cellStyle name="Normal 7 25" xfId="1308"/>
    <cellStyle name="Normal 7 26" xfId="1309"/>
    <cellStyle name="Normal 7 27" xfId="1310"/>
    <cellStyle name="Normal 7 28" xfId="1311"/>
    <cellStyle name="Normal 7 29" xfId="1312"/>
    <cellStyle name="Normal 7 3" xfId="1313"/>
    <cellStyle name="Normal 7 30" xfId="1314"/>
    <cellStyle name="Normal 7 31" xfId="1315"/>
    <cellStyle name="Normal 7 32" xfId="1316"/>
    <cellStyle name="Normal 7 33" xfId="1317"/>
    <cellStyle name="Normal 7 34" xfId="1318"/>
    <cellStyle name="Normal 7 35" xfId="1319"/>
    <cellStyle name="Normal 7 36" xfId="1320"/>
    <cellStyle name="Normal 7 37" xfId="1321"/>
    <cellStyle name="Normal 7 38" xfId="1322"/>
    <cellStyle name="Normal 7 39" xfId="1323"/>
    <cellStyle name="Normal 7 4" xfId="1324"/>
    <cellStyle name="Normal 7 40" xfId="1325"/>
    <cellStyle name="Normal 7 41" xfId="1326"/>
    <cellStyle name="Normal 7 42" xfId="1327"/>
    <cellStyle name="Normal 7 43" xfId="1328"/>
    <cellStyle name="Normal 7 44" xfId="1329"/>
    <cellStyle name="Normal 7 45" xfId="1330"/>
    <cellStyle name="Normal 7 46" xfId="1331"/>
    <cellStyle name="Normal 7 47" xfId="1332"/>
    <cellStyle name="Normal 7 48" xfId="1333"/>
    <cellStyle name="Normal 7 49" xfId="1334"/>
    <cellStyle name="Normal 7 5" xfId="1335"/>
    <cellStyle name="Normal 7 50" xfId="1336"/>
    <cellStyle name="Normal 7 51" xfId="1337"/>
    <cellStyle name="Normal 7 52" xfId="1338"/>
    <cellStyle name="Normal 7 53" xfId="1339"/>
    <cellStyle name="Normal 7 54" xfId="1340"/>
    <cellStyle name="Normal 7 55" xfId="1341"/>
    <cellStyle name="Normal 7 56" xfId="1342"/>
    <cellStyle name="Normal 7 57" xfId="1343"/>
    <cellStyle name="Normal 7 6" xfId="1344"/>
    <cellStyle name="Normal 7 7" xfId="1345"/>
    <cellStyle name="Normal 7 8" xfId="1346"/>
    <cellStyle name="Normal 7 9" xfId="1347"/>
    <cellStyle name="Normal 70" xfId="1617"/>
    <cellStyle name="Normal 71" xfId="1618"/>
    <cellStyle name="Normal 71 2" xfId="1786"/>
    <cellStyle name="Normal 71 2 2" xfId="1949"/>
    <cellStyle name="Normal 71 2 3" xfId="2190"/>
    <cellStyle name="Normal 71 3" xfId="1878"/>
    <cellStyle name="Normal 71 4" xfId="2098"/>
    <cellStyle name="Normal 72" xfId="1619"/>
    <cellStyle name="Normal 72 2" xfId="1787"/>
    <cellStyle name="Normal 72 2 2" xfId="1950"/>
    <cellStyle name="Normal 72 2 3" xfId="2191"/>
    <cellStyle name="Normal 72 3" xfId="1879"/>
    <cellStyle name="Normal 72 4" xfId="2099"/>
    <cellStyle name="Normal 73" xfId="1620"/>
    <cellStyle name="Normal 73 2" xfId="1788"/>
    <cellStyle name="Normal 73 2 2" xfId="1951"/>
    <cellStyle name="Normal 73 2 3" xfId="2192"/>
    <cellStyle name="Normal 73 3" xfId="1880"/>
    <cellStyle name="Normal 73 4" xfId="2100"/>
    <cellStyle name="Normal 74" xfId="1621"/>
    <cellStyle name="Normal 74 2" xfId="1789"/>
    <cellStyle name="Normal 74 2 2" xfId="1952"/>
    <cellStyle name="Normal 74 2 3" xfId="2193"/>
    <cellStyle name="Normal 74 3" xfId="1881"/>
    <cellStyle name="Normal 74 4" xfId="2101"/>
    <cellStyle name="Normal 75" xfId="1623"/>
    <cellStyle name="Normal 76" xfId="1792"/>
    <cellStyle name="Normal 77" xfId="1907"/>
    <cellStyle name="Normal 78" xfId="1983"/>
    <cellStyle name="Normal 79" xfId="1799"/>
    <cellStyle name="Normal 8" xfId="1348"/>
    <cellStyle name="Normal 8 10" xfId="1349"/>
    <cellStyle name="Normal 8 11" xfId="1350"/>
    <cellStyle name="Normal 8 12" xfId="1351"/>
    <cellStyle name="Normal 8 13" xfId="1352"/>
    <cellStyle name="Normal 8 14" xfId="1353"/>
    <cellStyle name="Normal 8 15" xfId="1354"/>
    <cellStyle name="Normal 8 16" xfId="1355"/>
    <cellStyle name="Normal 8 17" xfId="1356"/>
    <cellStyle name="Normal 8 18" xfId="1357"/>
    <cellStyle name="Normal 8 19" xfId="1358"/>
    <cellStyle name="Normal 8 2" xfId="1359"/>
    <cellStyle name="Normal 8 20" xfId="1360"/>
    <cellStyle name="Normal 8 21" xfId="1361"/>
    <cellStyle name="Normal 8 22" xfId="1362"/>
    <cellStyle name="Normal 8 23" xfId="1363"/>
    <cellStyle name="Normal 8 24" xfId="1364"/>
    <cellStyle name="Normal 8 25" xfId="1365"/>
    <cellStyle name="Normal 8 26" xfId="1366"/>
    <cellStyle name="Normal 8 27" xfId="1367"/>
    <cellStyle name="Normal 8 28" xfId="1368"/>
    <cellStyle name="Normal 8 29" xfId="1369"/>
    <cellStyle name="Normal 8 3" xfId="1370"/>
    <cellStyle name="Normal 8 30" xfId="1371"/>
    <cellStyle name="Normal 8 31" xfId="1372"/>
    <cellStyle name="Normal 8 32" xfId="1373"/>
    <cellStyle name="Normal 8 33" xfId="1374"/>
    <cellStyle name="Normal 8 34" xfId="1375"/>
    <cellStyle name="Normal 8 35" xfId="1376"/>
    <cellStyle name="Normal 8 36" xfId="1377"/>
    <cellStyle name="Normal 8 37" xfId="1378"/>
    <cellStyle name="Normal 8 38" xfId="1379"/>
    <cellStyle name="Normal 8 39" xfId="1380"/>
    <cellStyle name="Normal 8 4" xfId="1381"/>
    <cellStyle name="Normal 8 40" xfId="1382"/>
    <cellStyle name="Normal 8 41" xfId="1383"/>
    <cellStyle name="Normal 8 42" xfId="1384"/>
    <cellStyle name="Normal 8 43" xfId="1385"/>
    <cellStyle name="Normal 8 44" xfId="1386"/>
    <cellStyle name="Normal 8 45" xfId="1387"/>
    <cellStyle name="Normal 8 46" xfId="1388"/>
    <cellStyle name="Normal 8 47" xfId="1389"/>
    <cellStyle name="Normal 8 48" xfId="1390"/>
    <cellStyle name="Normal 8 49" xfId="1391"/>
    <cellStyle name="Normal 8 5" xfId="1392"/>
    <cellStyle name="Normal 8 50" xfId="1393"/>
    <cellStyle name="Normal 8 51" xfId="1394"/>
    <cellStyle name="Normal 8 52" xfId="1395"/>
    <cellStyle name="Normal 8 53" xfId="1396"/>
    <cellStyle name="Normal 8 54" xfId="1397"/>
    <cellStyle name="Normal 8 6" xfId="1398"/>
    <cellStyle name="Normal 8 7" xfId="1399"/>
    <cellStyle name="Normal 8 8" xfId="1400"/>
    <cellStyle name="Normal 8 9" xfId="1401"/>
    <cellStyle name="Normal 80" xfId="1986"/>
    <cellStyle name="Normal 81" xfId="2054"/>
    <cellStyle name="Normal 82" xfId="1989"/>
    <cellStyle name="Normal 83" xfId="2020"/>
    <cellStyle name="Normal 84" xfId="2202"/>
    <cellStyle name="Normal 9" xfId="1402"/>
    <cellStyle name="Normal 9 10" xfId="1403"/>
    <cellStyle name="Normal 9 11" xfId="1404"/>
    <cellStyle name="Normal 9 12" xfId="1405"/>
    <cellStyle name="Normal 9 13" xfId="1406"/>
    <cellStyle name="Normal 9 14" xfId="1407"/>
    <cellStyle name="Normal 9 15" xfId="1408"/>
    <cellStyle name="Normal 9 16" xfId="1409"/>
    <cellStyle name="Normal 9 17" xfId="1410"/>
    <cellStyle name="Normal 9 18" xfId="1411"/>
    <cellStyle name="Normal 9 19" xfId="1412"/>
    <cellStyle name="Normal 9 2" xfId="1413"/>
    <cellStyle name="Normal 9 2 2" xfId="1746"/>
    <cellStyle name="Normal 9 20" xfId="1414"/>
    <cellStyle name="Normal 9 21" xfId="1415"/>
    <cellStyle name="Normal 9 22" xfId="1416"/>
    <cellStyle name="Normal 9 23" xfId="1417"/>
    <cellStyle name="Normal 9 24" xfId="1418"/>
    <cellStyle name="Normal 9 25" xfId="1419"/>
    <cellStyle name="Normal 9 26" xfId="1420"/>
    <cellStyle name="Normal 9 27" xfId="1421"/>
    <cellStyle name="Normal 9 28" xfId="1422"/>
    <cellStyle name="Normal 9 29" xfId="1423"/>
    <cellStyle name="Normal 9 3" xfId="1424"/>
    <cellStyle name="Normal 9 30" xfId="1425"/>
    <cellStyle name="Normal 9 31" xfId="1426"/>
    <cellStyle name="Normal 9 32" xfId="1427"/>
    <cellStyle name="Normal 9 33" xfId="1428"/>
    <cellStyle name="Normal 9 34" xfId="1429"/>
    <cellStyle name="Normal 9 35" xfId="1430"/>
    <cellStyle name="Normal 9 36" xfId="1431"/>
    <cellStyle name="Normal 9 37" xfId="1432"/>
    <cellStyle name="Normal 9 38" xfId="1433"/>
    <cellStyle name="Normal 9 39" xfId="1434"/>
    <cellStyle name="Normal 9 4" xfId="1435"/>
    <cellStyle name="Normal 9 40" xfId="1436"/>
    <cellStyle name="Normal 9 41" xfId="1437"/>
    <cellStyle name="Normal 9 42" xfId="1438"/>
    <cellStyle name="Normal 9 43" xfId="1439"/>
    <cellStyle name="Normal 9 44" xfId="1440"/>
    <cellStyle name="Normal 9 45" xfId="1441"/>
    <cellStyle name="Normal 9 46" xfId="1442"/>
    <cellStyle name="Normal 9 47" xfId="1443"/>
    <cellStyle name="Normal 9 48" xfId="1444"/>
    <cellStyle name="Normal 9 49" xfId="1445"/>
    <cellStyle name="Normal 9 5" xfId="1446"/>
    <cellStyle name="Normal 9 50" xfId="1447"/>
    <cellStyle name="Normal 9 51" xfId="1448"/>
    <cellStyle name="Normal 9 52" xfId="1449"/>
    <cellStyle name="Normal 9 53" xfId="1450"/>
    <cellStyle name="Normal 9 54" xfId="1451"/>
    <cellStyle name="Normal 9 6" xfId="1452"/>
    <cellStyle name="Normal 9 7" xfId="1453"/>
    <cellStyle name="Normal 9 8" xfId="1454"/>
    <cellStyle name="Normal 9 9" xfId="1455"/>
    <cellStyle name="NORMAL." xfId="1456"/>
    <cellStyle name="NORMAL. 2" xfId="1720"/>
    <cellStyle name="Normal_Rx Experience Data" xfId="3"/>
    <cellStyle name="Note 2" xfId="1588"/>
    <cellStyle name="Note 2 2" xfId="1722"/>
    <cellStyle name="Note 2 2 2" xfId="2048"/>
    <cellStyle name="Note 2 2 3" xfId="1990"/>
    <cellStyle name="Note 2 3" xfId="1721"/>
    <cellStyle name="Note 2 3 2" xfId="2196"/>
    <cellStyle name="Note 2 3 3" xfId="1991"/>
    <cellStyle name="Note 2 4" xfId="2022"/>
    <cellStyle name="Note 2 5" xfId="2030"/>
    <cellStyle name="number" xfId="1457"/>
    <cellStyle name="Output 2" xfId="1723"/>
    <cellStyle name="Output 2 2" xfId="1980"/>
    <cellStyle name="Output 2 3" xfId="1886"/>
    <cellStyle name="Output 2 4" xfId="2142"/>
    <cellStyle name="Output 2 5" xfId="2049"/>
    <cellStyle name="Output 2 6" xfId="2025"/>
    <cellStyle name="Output Amounts" xfId="1458"/>
    <cellStyle name="Output Column Headings" xfId="1459"/>
    <cellStyle name="Output Line Items" xfId="1460"/>
    <cellStyle name="Output Report Heading" xfId="1461"/>
    <cellStyle name="Output Report Title" xfId="1462"/>
    <cellStyle name="per.style" xfId="1463"/>
    <cellStyle name="per.style 2" xfId="1724"/>
    <cellStyle name="Percent" xfId="4" builtinId="5"/>
    <cellStyle name="Percent [0]" xfId="1464"/>
    <cellStyle name="Percent [0] 2" xfId="1465"/>
    <cellStyle name="Percent [00]" xfId="1466"/>
    <cellStyle name="Percent [00] 2" xfId="1467"/>
    <cellStyle name="Percent [2]" xfId="1468"/>
    <cellStyle name="Percent [2] 2" xfId="1725"/>
    <cellStyle name="Percent 0" xfId="1469"/>
    <cellStyle name="Percent 10" xfId="1470"/>
    <cellStyle name="Percent 11" xfId="1471"/>
    <cellStyle name="Percent 12" xfId="1472"/>
    <cellStyle name="Percent 13" xfId="1473"/>
    <cellStyle name="Percent 14" xfId="1474"/>
    <cellStyle name="Percent 15" xfId="1475"/>
    <cellStyle name="Percent 16" xfId="1476"/>
    <cellStyle name="Percent 17" xfId="1477"/>
    <cellStyle name="Percent 18" xfId="1478"/>
    <cellStyle name="Percent 19" xfId="1479"/>
    <cellStyle name="Percent 2" xfId="1480"/>
    <cellStyle name="Percent 2 2" xfId="5"/>
    <cellStyle name="Percent 2 2 2" xfId="1481"/>
    <cellStyle name="Percent 20" xfId="1482"/>
    <cellStyle name="Percent 21" xfId="1483"/>
    <cellStyle name="Percent 22" xfId="1484"/>
    <cellStyle name="Percent 23" xfId="1485"/>
    <cellStyle name="Percent 24" xfId="1486"/>
    <cellStyle name="Percent 25" xfId="1487"/>
    <cellStyle name="Percent 26" xfId="1488"/>
    <cellStyle name="Percent 27" xfId="1489"/>
    <cellStyle name="Percent 28" xfId="1490"/>
    <cellStyle name="Percent 29" xfId="1491"/>
    <cellStyle name="Percent 3" xfId="1492"/>
    <cellStyle name="Percent 30" xfId="1493"/>
    <cellStyle name="Percent 31" xfId="1589"/>
    <cellStyle name="Percent 31 2" xfId="1622"/>
    <cellStyle name="Percent 31 2 2" xfId="1791"/>
    <cellStyle name="Percent 31 2 2 2" xfId="1954"/>
    <cellStyle name="Percent 31 2 2 3" xfId="2195"/>
    <cellStyle name="Percent 31 2 3" xfId="1882"/>
    <cellStyle name="Percent 31 2 4" xfId="2102"/>
    <cellStyle name="Percent 31 3" xfId="1790"/>
    <cellStyle name="Percent 31 3 2" xfId="1953"/>
    <cellStyle name="Percent 31 3 3" xfId="2194"/>
    <cellStyle name="Percent 31 4" xfId="1851"/>
    <cellStyle name="Percent 31 5" xfId="2070"/>
    <cellStyle name="Percent 4" xfId="1494"/>
    <cellStyle name="Percent 5" xfId="1495"/>
    <cellStyle name="Percent 6" xfId="1496"/>
    <cellStyle name="Percent 7" xfId="1497"/>
    <cellStyle name="Percent 8" xfId="1498"/>
    <cellStyle name="Percent 9" xfId="1499"/>
    <cellStyle name="PH Name" xfId="1500"/>
    <cellStyle name="PH Name 2" xfId="1501"/>
    <cellStyle name="PH Name 2 2" xfId="1578"/>
    <cellStyle name="PH Number" xfId="1502"/>
    <cellStyle name="PH Number 2" xfId="1503"/>
    <cellStyle name="PH Number 2 2" xfId="1579"/>
    <cellStyle name="PrePop Currency (0)" xfId="1504"/>
    <cellStyle name="PrePop Currency (0) 2" xfId="1505"/>
    <cellStyle name="PrePop Currency (2)" xfId="1506"/>
    <cellStyle name="PrePop Currency (2) 2" xfId="1507"/>
    <cellStyle name="PrePop Units (0)" xfId="1508"/>
    <cellStyle name="PrePop Units (0) 2" xfId="1509"/>
    <cellStyle name="PrePop Units (1)" xfId="1510"/>
    <cellStyle name="PrePop Units (1) 2" xfId="1511"/>
    <cellStyle name="PrePop Units (2)" xfId="1512"/>
    <cellStyle name="PrePop Units (2) 2" xfId="1513"/>
    <cellStyle name="Product Header" xfId="1514"/>
    <cellStyle name="PSChar" xfId="1515"/>
    <cellStyle name="PSChar 2" xfId="1726"/>
    <cellStyle name="PSDate" xfId="1516"/>
    <cellStyle name="PSDate 2" xfId="1727"/>
    <cellStyle name="PSDec" xfId="1517"/>
    <cellStyle name="PSDec 2" xfId="1728"/>
    <cellStyle name="PSHeading" xfId="1518"/>
    <cellStyle name="PSHeading 2" xfId="1729"/>
    <cellStyle name="PSInt" xfId="1519"/>
    <cellStyle name="PSInt 2" xfId="1730"/>
    <cellStyle name="PSSpacer" xfId="1520"/>
    <cellStyle name="PSSpacer 2" xfId="1731"/>
    <cellStyle name="Pull Quotes" xfId="1521"/>
    <cellStyle name="Pull Quotes 2" xfId="1522"/>
    <cellStyle name="Pull Quotes 2 2" xfId="1580"/>
    <cellStyle name="regstoresfromspecstores" xfId="1523"/>
    <cellStyle name="regstoresfromspecstores 2" xfId="1732"/>
    <cellStyle name="ReportTitlePrompt" xfId="1524"/>
    <cellStyle name="ReportTitleValue" xfId="1525"/>
    <cellStyle name="results" xfId="1526"/>
    <cellStyle name="RevList" xfId="1527"/>
    <cellStyle name="RoundingPrecision_Avg_BS " xfId="1733"/>
    <cellStyle name="RowAcctAbovePrompt" xfId="1528"/>
    <cellStyle name="RowAcctSOBAbovePrompt" xfId="1529"/>
    <cellStyle name="RowAcctSOBValue" xfId="1530"/>
    <cellStyle name="RowAcctValue" xfId="1531"/>
    <cellStyle name="RowAttrAbovePrompt" xfId="1532"/>
    <cellStyle name="RowAttrValue" xfId="1533"/>
    <cellStyle name="RowColSetAbovePrompt" xfId="1534"/>
    <cellStyle name="RowColSetLeftPrompt" xfId="1535"/>
    <cellStyle name="RowColSetValue" xfId="1536"/>
    <cellStyle name="RowLeftPrompt" xfId="1537"/>
    <cellStyle name="s_HardInc " xfId="1734"/>
    <cellStyle name="SampleUsingFormatMask" xfId="1538"/>
    <cellStyle name="SampleWithNoFormatMask" xfId="1539"/>
    <cellStyle name="SHADEDSTORES" xfId="1540"/>
    <cellStyle name="SHADEDSTORES 2" xfId="1735"/>
    <cellStyle name="SHADEDSTORES 2 2" xfId="1906"/>
    <cellStyle name="SHADEDSTORES 2 3" xfId="1981"/>
    <cellStyle name="SHADEDSTORES 2 4" xfId="1887"/>
    <cellStyle name="SHADEDSTORES 2 5" xfId="2200"/>
    <cellStyle name="SHADEDSTORES 3" xfId="1830"/>
    <cellStyle name="SHADEDSTORES 4" xfId="1800"/>
    <cellStyle name="SHADEDSTORES 5" xfId="1817"/>
    <cellStyle name="SHADEDSTORES 6" xfId="1992"/>
    <cellStyle name="ShadeLight" xfId="1541"/>
    <cellStyle name="ShadeLight 2" xfId="1736"/>
    <cellStyle name="Short $" xfId="1542"/>
    <cellStyle name="Small" xfId="1543"/>
    <cellStyle name="specstores" xfId="1544"/>
    <cellStyle name="specstores 2" xfId="1737"/>
    <cellStyle name="Style 1" xfId="1545"/>
    <cellStyle name="Style 1 2" xfId="1546"/>
    <cellStyle name="Style_18" xfId="1547"/>
    <cellStyle name="Subtotal" xfId="1548"/>
    <cellStyle name="t" xfId="2205"/>
    <cellStyle name="TEXT" xfId="1549"/>
    <cellStyle name="Text 2" xfId="1550"/>
    <cellStyle name="Text Indent A" xfId="1551"/>
    <cellStyle name="Text Indent B" xfId="1552"/>
    <cellStyle name="Text Indent B 2" xfId="1553"/>
    <cellStyle name="Text Indent C" xfId="1554"/>
    <cellStyle name="Text Indent C 2" xfId="1555"/>
    <cellStyle name="TEXT_2003Projection Model(2%Margin)NoLockIn_9_5_02High" xfId="1556"/>
    <cellStyle name="TIN" xfId="6"/>
    <cellStyle name="TIN 2" xfId="1557"/>
    <cellStyle name="Title 2" xfId="1738"/>
    <cellStyle name="Titles" xfId="1558"/>
    <cellStyle name="Titles 2" xfId="1559"/>
    <cellStyle name="Titles 2 2" xfId="1581"/>
    <cellStyle name="Toolbox" xfId="1560"/>
    <cellStyle name="Total 2" xfId="1739"/>
    <cellStyle name="Total 2 2" xfId="1740"/>
    <cellStyle name="UploadThisRowValue" xfId="1561"/>
    <cellStyle name="Warning Text 2" xfId="1741"/>
  </cellStyles>
  <dxfs count="62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0000FF"/>
      </font>
      <fill>
        <patternFill patternType="none">
          <bgColor auto="1"/>
        </patternFill>
      </fill>
    </dxf>
    <dxf>
      <font>
        <b/>
        <i val="0"/>
      </font>
    </dxf>
    <dxf>
      <font>
        <color rgb="FF9C0006"/>
      </font>
      <fill>
        <patternFill>
          <bgColor rgb="FFFFC7CE"/>
        </patternFill>
      </fill>
    </dxf>
    <dxf>
      <font>
        <color rgb="FF9C0006"/>
      </font>
      <fill>
        <patternFill>
          <bgColor rgb="FFFFC7CE"/>
        </patternFill>
      </fill>
    </dxf>
    <dxf>
      <font>
        <b/>
        <i val="0"/>
        <color rgb="FF0000FF"/>
      </font>
      <fill>
        <patternFill patternType="none">
          <bgColor auto="1"/>
        </patternFill>
      </fill>
    </dxf>
    <dxf>
      <font>
        <b/>
        <i val="0"/>
      </font>
    </dxf>
    <dxf>
      <fill>
        <patternFill>
          <bgColor rgb="FFFFC7CE"/>
        </patternFill>
      </fill>
    </dxf>
    <dxf>
      <font>
        <color auto="1"/>
      </font>
      <fill>
        <patternFill>
          <bgColor theme="0"/>
        </patternFill>
      </fill>
    </dxf>
    <dxf>
      <fill>
        <patternFill>
          <bgColor rgb="FFFFC7CE"/>
        </patternFill>
      </fill>
    </dxf>
    <dxf>
      <font>
        <color auto="1"/>
      </font>
      <fill>
        <patternFill>
          <bgColor theme="0"/>
        </patternFill>
      </fill>
    </dxf>
    <dxf>
      <fill>
        <patternFill>
          <bgColor rgb="FFFFC7CE"/>
        </patternFill>
      </fill>
    </dxf>
    <dxf>
      <font>
        <color auto="1"/>
      </font>
      <fill>
        <patternFill>
          <bgColor theme="0"/>
        </patternFill>
      </fill>
    </dxf>
    <dxf>
      <fill>
        <patternFill>
          <bgColor rgb="FFFFC7CE"/>
        </patternFill>
      </fill>
    </dxf>
    <dxf>
      <font>
        <color auto="1"/>
      </font>
      <fill>
        <patternFill>
          <bgColor theme="0"/>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ont>
        <color rgb="FF9C0006"/>
      </font>
      <fill>
        <patternFill>
          <bgColor rgb="FFFFC7CE"/>
        </patternFill>
      </fill>
    </dxf>
    <dxf>
      <font>
        <color rgb="FF9C0006"/>
      </font>
      <fill>
        <patternFill>
          <bgColor rgb="FFFFC7CE"/>
        </patternFill>
      </fill>
    </dxf>
    <dxf>
      <fill>
        <patternFill>
          <bgColor rgb="FFFFC7CE"/>
        </patternFill>
      </fill>
    </dxf>
    <dxf>
      <font>
        <color auto="1"/>
      </font>
      <fill>
        <patternFill>
          <bgColor theme="0"/>
        </patternFill>
      </fill>
    </dxf>
    <dxf>
      <fill>
        <patternFill>
          <bgColor rgb="FFFFC7CE"/>
        </patternFill>
      </fill>
    </dxf>
    <dxf>
      <font>
        <color auto="1"/>
      </font>
      <fill>
        <patternFill>
          <bgColor theme="0"/>
        </patternFill>
      </fill>
    </dxf>
    <dxf>
      <fill>
        <patternFill>
          <bgColor rgb="FFFFC7CE"/>
        </patternFill>
      </fill>
    </dxf>
    <dxf>
      <font>
        <color auto="1"/>
      </font>
      <fill>
        <patternFill>
          <bgColor theme="0"/>
        </patternFill>
      </fill>
    </dxf>
    <dxf>
      <fill>
        <patternFill>
          <bgColor rgb="FFFFC7CE"/>
        </patternFill>
      </fill>
    </dxf>
    <dxf>
      <font>
        <color auto="1"/>
      </font>
      <fill>
        <patternFill>
          <bgColor theme="0"/>
        </patternFill>
      </fill>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color rgb="FF9C0006"/>
      </font>
      <fill>
        <patternFill>
          <bgColor rgb="FFFFC7CE"/>
        </patternFill>
      </fill>
    </dxf>
    <dxf>
      <fill>
        <patternFill>
          <bgColor rgb="FFFFC7CE"/>
        </patternFill>
      </fill>
    </dxf>
    <dxf>
      <font>
        <color auto="1"/>
      </font>
      <fill>
        <patternFill>
          <bgColor theme="0"/>
        </patternFill>
      </fill>
    </dxf>
    <dxf>
      <fill>
        <patternFill>
          <bgColor rgb="FFFFC7CE"/>
        </patternFill>
      </fill>
    </dxf>
    <dxf>
      <font>
        <color auto="1"/>
      </font>
      <fill>
        <patternFill>
          <bgColor theme="0"/>
        </patternFill>
      </fill>
    </dxf>
    <dxf>
      <fill>
        <patternFill>
          <bgColor rgb="FFFFC7CE"/>
        </patternFill>
      </fill>
    </dxf>
    <dxf>
      <font>
        <color auto="1"/>
      </font>
      <fill>
        <patternFill>
          <bgColor theme="0"/>
        </patternFill>
      </fill>
    </dxf>
    <dxf>
      <fill>
        <patternFill>
          <bgColor rgb="FFFFC7CE"/>
        </patternFill>
      </fill>
    </dxf>
    <dxf>
      <font>
        <color auto="1"/>
      </font>
      <fill>
        <patternFill>
          <bgColor theme="0"/>
        </patternFill>
      </fill>
    </dxf>
    <dxf>
      <fill>
        <patternFill>
          <bgColor rgb="FFFFC7CE"/>
        </patternFill>
      </fill>
    </dxf>
    <dxf>
      <font>
        <color auto="1"/>
      </font>
      <fill>
        <patternFill>
          <bgColor theme="0"/>
        </patternFill>
      </fill>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ont>
        <color rgb="FF9C0006"/>
      </font>
      <fill>
        <patternFill>
          <bgColor rgb="FFFFC7CE"/>
        </patternFill>
      </fill>
    </dxf>
    <dxf>
      <font>
        <color rgb="FF9C0006"/>
      </font>
      <fill>
        <patternFill>
          <bgColor rgb="FFFFC7CE"/>
        </patternFill>
      </fill>
    </dxf>
    <dxf>
      <font>
        <b/>
        <i val="0"/>
        <color rgb="FFFF0000"/>
      </font>
    </dxf>
    <dxf>
      <font>
        <color rgb="FF9C0006"/>
      </font>
      <fill>
        <patternFill>
          <bgColor rgb="FFFFC7CE"/>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ill>
        <patternFill>
          <bgColor rgb="FFFFC7CE"/>
        </patternFill>
      </fill>
    </dxf>
    <dxf>
      <font>
        <color auto="1"/>
      </font>
      <fill>
        <patternFill>
          <bgColor theme="0"/>
        </patternFill>
      </fill>
    </dxf>
    <dxf>
      <fill>
        <patternFill>
          <bgColor rgb="FFFFC7CE"/>
        </patternFill>
      </fill>
    </dxf>
    <dxf>
      <font>
        <color auto="1"/>
      </font>
      <fill>
        <patternFill>
          <bgColor theme="0"/>
        </patternFill>
      </fill>
    </dxf>
    <dxf>
      <fill>
        <patternFill>
          <bgColor rgb="FFFFC7CE"/>
        </patternFill>
      </fill>
    </dxf>
    <dxf>
      <font>
        <color auto="1"/>
      </font>
      <fill>
        <patternFill>
          <bgColor theme="0"/>
        </patternFill>
      </fill>
    </dxf>
    <dxf>
      <fill>
        <patternFill>
          <bgColor rgb="FFFFC7CE"/>
        </patternFill>
      </fill>
    </dxf>
    <dxf>
      <font>
        <color auto="1"/>
      </font>
      <fill>
        <patternFill>
          <bgColor theme="0"/>
        </patternFill>
      </fill>
    </dxf>
    <dxf>
      <fill>
        <patternFill>
          <bgColor rgb="FFFFC7CE"/>
        </patternFill>
      </fill>
    </dxf>
    <dxf>
      <font>
        <color auto="1"/>
      </font>
      <fill>
        <patternFill>
          <bgColor theme="0"/>
        </patternFill>
      </fill>
    </dxf>
    <dxf>
      <fill>
        <patternFill>
          <bgColor rgb="FFFFC7CE"/>
        </patternFill>
      </fill>
    </dxf>
    <dxf>
      <font>
        <color auto="1"/>
      </font>
      <fill>
        <patternFill>
          <bgColor theme="0"/>
        </patternFill>
      </fill>
    </dxf>
    <dxf>
      <fill>
        <patternFill>
          <bgColor rgb="FFFFC7CE"/>
        </patternFill>
      </fill>
    </dxf>
    <dxf>
      <font>
        <color auto="1"/>
      </font>
      <fill>
        <patternFill>
          <bgColor theme="0"/>
        </patternFill>
      </fill>
    </dxf>
    <dxf>
      <fill>
        <patternFill>
          <bgColor rgb="FFFFC7CE"/>
        </patternFill>
      </fill>
    </dxf>
    <dxf>
      <font>
        <color auto="1"/>
      </font>
      <fill>
        <patternFill>
          <bgColor theme="0"/>
        </patternFill>
      </fill>
    </dxf>
    <dxf>
      <fill>
        <patternFill>
          <bgColor rgb="FFFFC7CE"/>
        </patternFill>
      </fill>
    </dxf>
    <dxf>
      <font>
        <color auto="1"/>
      </font>
      <fill>
        <patternFill>
          <bgColor theme="0"/>
        </patternFill>
      </fill>
    </dxf>
    <dxf>
      <fill>
        <patternFill>
          <bgColor rgb="FFFFC7CE"/>
        </patternFill>
      </fill>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color rgb="FF9C0006"/>
      </font>
      <fill>
        <patternFill>
          <bgColor rgb="FFFFC7CE"/>
        </patternFill>
      </fill>
    </dxf>
    <dxf>
      <font>
        <b/>
        <i val="0"/>
        <color rgb="FFFF0000"/>
      </font>
    </dxf>
    <dxf>
      <font>
        <color rgb="FF9C0006"/>
      </font>
      <fill>
        <patternFill>
          <bgColor rgb="FFFFC7CE"/>
        </patternFill>
      </fill>
    </dxf>
    <dxf>
      <font>
        <color rgb="FF9C0006"/>
      </font>
      <fill>
        <patternFill>
          <bgColor rgb="FFFFC7CE"/>
        </patternFill>
      </fill>
    </dxf>
    <dxf>
      <font>
        <b/>
        <i val="0"/>
        <color rgb="FFFF0000"/>
      </font>
    </dxf>
    <dxf>
      <font>
        <b/>
        <i val="0"/>
        <color rgb="FFFF0000"/>
      </font>
    </dxf>
    <dxf>
      <font>
        <color rgb="FF9C0006"/>
      </font>
      <fill>
        <patternFill>
          <bgColor rgb="FFFFC7CE"/>
        </patternFill>
      </fill>
    </dxf>
    <dxf>
      <font>
        <color rgb="FF9C0006"/>
      </font>
      <fill>
        <patternFill>
          <bgColor rgb="FFFFC7CE"/>
        </patternFill>
      </fill>
    </dxf>
    <dxf>
      <font>
        <color auto="1"/>
      </font>
      <fill>
        <patternFill>
          <bgColor theme="0"/>
        </patternFill>
      </fill>
    </dxf>
    <dxf>
      <fill>
        <patternFill>
          <bgColor rgb="FFFFC7CE"/>
        </patternFill>
      </fill>
    </dxf>
    <dxf>
      <font>
        <color auto="1"/>
      </font>
      <fill>
        <patternFill>
          <bgColor theme="0"/>
        </patternFill>
      </fill>
    </dxf>
    <dxf>
      <fill>
        <patternFill>
          <bgColor rgb="FFFFC7CE"/>
        </patternFill>
      </fill>
    </dxf>
    <dxf>
      <font>
        <color auto="1"/>
      </font>
      <fill>
        <patternFill>
          <bgColor theme="0"/>
        </patternFill>
      </fill>
    </dxf>
    <dxf>
      <fill>
        <patternFill>
          <bgColor rgb="FFFFC7CE"/>
        </patternFill>
      </fill>
    </dxf>
    <dxf>
      <font>
        <color auto="1"/>
      </font>
      <fill>
        <patternFill>
          <bgColor theme="0"/>
        </patternFill>
      </fill>
    </dxf>
    <dxf>
      <fill>
        <patternFill>
          <bgColor rgb="FFFFC7CE"/>
        </patternFill>
      </fill>
    </dxf>
    <dxf>
      <font>
        <color auto="1"/>
      </font>
      <fill>
        <patternFill>
          <bgColor theme="0"/>
        </patternFill>
      </fill>
    </dxf>
    <dxf>
      <fill>
        <patternFill>
          <bgColor rgb="FFFFC7CE"/>
        </patternFill>
      </fill>
    </dxf>
    <dxf>
      <font>
        <color auto="1"/>
      </font>
      <fill>
        <patternFill>
          <bgColor theme="0"/>
        </patternFill>
      </fill>
    </dxf>
    <dxf>
      <fill>
        <patternFill>
          <bgColor rgb="FFFFC7CE"/>
        </patternFill>
      </fill>
    </dxf>
    <dxf>
      <font>
        <color auto="1"/>
      </font>
      <fill>
        <patternFill>
          <bgColor theme="0"/>
        </patternFill>
      </fill>
    </dxf>
    <dxf>
      <font>
        <color rgb="FF9C0006"/>
      </font>
      <fill>
        <patternFill>
          <bgColor rgb="FFFFC7CE"/>
        </patternFill>
      </fill>
    </dxf>
    <dxf>
      <font>
        <color rgb="FF9C0006"/>
      </font>
      <fill>
        <patternFill>
          <bgColor rgb="FFFFC7CE"/>
        </patternFill>
      </fill>
    </dxf>
    <dxf>
      <font>
        <color auto="1"/>
      </font>
      <fill>
        <patternFill>
          <bgColor theme="0"/>
        </patternFill>
      </fill>
    </dxf>
    <dxf>
      <font>
        <color rgb="FF9C0006"/>
      </font>
      <fill>
        <patternFill>
          <bgColor rgb="FFFFC7CE"/>
        </patternFill>
      </fill>
    </dxf>
    <dxf>
      <font>
        <color rgb="FF9C0006"/>
      </font>
      <fill>
        <patternFill>
          <bgColor rgb="FFFFC7CE"/>
        </patternFill>
      </fill>
    </dxf>
    <dxf>
      <font>
        <color auto="1"/>
      </font>
      <fill>
        <patternFill>
          <bgColor theme="0"/>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lor rgb="FF9C0006"/>
      </font>
      <fill>
        <patternFill>
          <bgColor rgb="FFFFC7CE"/>
        </patternFill>
      </fill>
    </dxf>
    <dxf>
      <font>
        <color rgb="FF9C0006"/>
      </font>
      <fill>
        <patternFill>
          <bgColor rgb="FFFFC7CE"/>
        </patternFill>
      </fill>
    </dxf>
    <dxf>
      <font>
        <color auto="1"/>
      </font>
      <fill>
        <patternFill>
          <bgColor theme="0"/>
        </patternFill>
      </fill>
    </dxf>
    <dxf>
      <font>
        <color rgb="FF9C0006"/>
      </font>
      <fill>
        <patternFill>
          <bgColor rgb="FFFFC7CE"/>
        </patternFill>
      </fill>
    </dxf>
    <dxf>
      <font>
        <b/>
        <i val="0"/>
        <color rgb="FFFF0000"/>
      </font>
    </dxf>
    <dxf>
      <font>
        <color rgb="FF9C0006"/>
      </font>
      <fill>
        <patternFill>
          <bgColor rgb="FFFFC7CE"/>
        </patternFill>
      </fill>
    </dxf>
    <dxf>
      <font>
        <color rgb="FF9C0006"/>
      </font>
      <fill>
        <patternFill>
          <bgColor rgb="FFFFC7CE"/>
        </patternFill>
      </fill>
    </dxf>
    <dxf>
      <fill>
        <patternFill>
          <bgColor rgb="FFFFC7CE"/>
        </patternFill>
      </fill>
    </dxf>
    <dxf>
      <fill>
        <patternFill>
          <bgColor theme="4" tint="0.79998168889431442"/>
        </patternFill>
      </fill>
    </dxf>
    <dxf>
      <fill>
        <patternFill>
          <bgColor rgb="FFFFC7CE"/>
        </patternFill>
      </fill>
    </dxf>
    <dxf>
      <fill>
        <patternFill>
          <bgColor rgb="FFFFC7CE"/>
        </patternFill>
      </fill>
    </dxf>
    <dxf>
      <fill>
        <patternFill>
          <bgColor theme="4" tint="0.79998168889431442"/>
        </patternFill>
      </fill>
    </dxf>
    <dxf>
      <fill>
        <patternFill>
          <bgColor rgb="FFFFC7CE"/>
        </patternFill>
      </fill>
    </dxf>
    <dxf>
      <fill>
        <patternFill>
          <bgColor rgb="FFFFC7CE"/>
        </patternFill>
      </fill>
    </dxf>
    <dxf>
      <fill>
        <patternFill>
          <bgColor theme="4" tint="0.79998168889431442"/>
        </patternFill>
      </fill>
    </dxf>
    <dxf>
      <fill>
        <patternFill>
          <bgColor rgb="FFFFC7CE"/>
        </patternFill>
      </fill>
    </dxf>
    <dxf>
      <fill>
        <patternFill>
          <bgColor rgb="FFFFC7CE"/>
        </patternFill>
      </fill>
    </dxf>
    <dxf>
      <fill>
        <patternFill>
          <bgColor theme="4" tint="0.79998168889431442"/>
        </patternFill>
      </fill>
    </dxf>
    <dxf>
      <fill>
        <patternFill>
          <bgColor rgb="FFFFC7CE"/>
        </patternFill>
      </fill>
    </dxf>
    <dxf>
      <fill>
        <patternFill>
          <bgColor rgb="FFFFC7CE"/>
        </patternFill>
      </fill>
    </dxf>
    <dxf>
      <fill>
        <patternFill>
          <bgColor theme="4" tint="0.79998168889431442"/>
        </patternFill>
      </fill>
    </dxf>
    <dxf>
      <fill>
        <patternFill>
          <bgColor rgb="FFFFC7CE"/>
        </patternFill>
      </fill>
    </dxf>
    <dxf>
      <fill>
        <patternFill>
          <bgColor rgb="FFFFC7CE"/>
        </patternFill>
      </fill>
    </dxf>
    <dxf>
      <fill>
        <patternFill>
          <bgColor theme="4" tint="0.79998168889431442"/>
        </patternFill>
      </fill>
    </dxf>
    <dxf>
      <fill>
        <patternFill>
          <bgColor rgb="FFFFC7CE"/>
        </patternFill>
      </fill>
    </dxf>
    <dxf>
      <fill>
        <patternFill>
          <bgColor rgb="FFFFC7CE"/>
        </patternFill>
      </fill>
    </dxf>
    <dxf>
      <fill>
        <patternFill>
          <bgColor theme="4" tint="0.79998168889431442"/>
        </patternFill>
      </fill>
    </dxf>
    <dxf>
      <fill>
        <patternFill>
          <bgColor rgb="FFFFC7CE"/>
        </patternFill>
      </fill>
    </dxf>
    <dxf>
      <fill>
        <patternFill>
          <bgColor rgb="FFFFC7CE"/>
        </patternFill>
      </fill>
    </dxf>
    <dxf>
      <fill>
        <patternFill>
          <bgColor theme="4" tint="0.79998168889431442"/>
        </patternFill>
      </fill>
    </dxf>
    <dxf>
      <fill>
        <patternFill>
          <bgColor rgb="FFFFC7CE"/>
        </patternFill>
      </fill>
    </dxf>
    <dxf>
      <fill>
        <patternFill>
          <bgColor rgb="FFFFC7CE"/>
        </patternFill>
      </fill>
    </dxf>
    <dxf>
      <fill>
        <patternFill>
          <bgColor theme="4" tint="0.79998168889431442"/>
        </patternFill>
      </fill>
    </dxf>
    <dxf>
      <fill>
        <patternFill>
          <bgColor rgb="FFFFC7CE"/>
        </patternFill>
      </fill>
    </dxf>
    <dxf>
      <fill>
        <patternFill>
          <bgColor rgb="FFFFC7CE"/>
        </patternFill>
      </fill>
    </dxf>
    <dxf>
      <fill>
        <patternFill>
          <bgColor theme="4" tint="0.79998168889431442"/>
        </patternFill>
      </fill>
    </dxf>
    <dxf>
      <fill>
        <patternFill>
          <bgColor rgb="FFFFC7CE"/>
        </patternFill>
      </fill>
    </dxf>
    <dxf>
      <fill>
        <patternFill>
          <bgColor rgb="FFFFC7CE"/>
        </patternFill>
      </fill>
    </dxf>
    <dxf>
      <fill>
        <patternFill>
          <bgColor theme="4" tint="0.79998168889431442"/>
        </patternFill>
      </fill>
    </dxf>
    <dxf>
      <fill>
        <patternFill>
          <bgColor rgb="FFFFC7CE"/>
        </patternFill>
      </fill>
    </dxf>
    <dxf>
      <fill>
        <patternFill>
          <bgColor rgb="FFFFC7CE"/>
        </patternFill>
      </fill>
    </dxf>
    <dxf>
      <fill>
        <patternFill>
          <bgColor theme="4" tint="0.79998168889431442"/>
        </patternFill>
      </fill>
    </dxf>
    <dxf>
      <fill>
        <patternFill>
          <bgColor rgb="FFFFC7CE"/>
        </patternFill>
      </fill>
    </dxf>
    <dxf>
      <fill>
        <patternFill>
          <bgColor rgb="FFFFC7CE"/>
        </patternFill>
      </fill>
    </dxf>
    <dxf>
      <fill>
        <patternFill>
          <bgColor theme="4" tint="0.79998168889431442"/>
        </patternFill>
      </fill>
    </dxf>
    <dxf>
      <fill>
        <patternFill>
          <bgColor rgb="FFFFC7CE"/>
        </patternFill>
      </fill>
    </dxf>
    <dxf>
      <fill>
        <patternFill>
          <bgColor rgb="FFFFC7CE"/>
        </patternFill>
      </fill>
    </dxf>
    <dxf>
      <fill>
        <patternFill>
          <bgColor theme="4" tint="0.79998168889431442"/>
        </patternFill>
      </fill>
    </dxf>
    <dxf>
      <fill>
        <patternFill>
          <bgColor rgb="FFFFC7CE"/>
        </patternFill>
      </fill>
    </dxf>
    <dxf>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2C77"/>
      <rgbColor rgb="00FFFFFF"/>
      <rgbColor rgb="008C3709"/>
      <rgbColor rgb="00BDDDA3"/>
      <rgbColor rgb="00BA2C2B"/>
      <rgbColor rgb="0072BE44"/>
      <rgbColor rgb="0000582D"/>
      <rgbColor rgb="00004C4F"/>
      <rgbColor rgb="00560054"/>
      <rgbColor rgb="00E7B8D5"/>
      <rgbColor rgb="00595997"/>
      <rgbColor rgb="00CE3D95"/>
      <rgbColor rgb="00FBAE17"/>
      <rgbColor rgb="00810009"/>
      <rgbColor rgb="00BFBFBF"/>
      <rgbColor rgb="00F9BEAD"/>
      <rgbColor rgb="00002C77"/>
      <rgbColor rgb="00006D9E"/>
      <rgbColor rgb="00BA2C2B"/>
      <rgbColor rgb="00C98314"/>
      <rgbColor rgb="00118B3F"/>
      <rgbColor rgb="00000000"/>
      <rgbColor rgb="00BFBFBF"/>
      <rgbColor rgb="00FFFFFF"/>
      <rgbColor rgb="00002C77"/>
      <rgbColor rgb="00006D9E"/>
      <rgbColor rgb="00560054"/>
      <rgbColor rgb="0000582D"/>
      <rgbColor rgb="00000000"/>
      <rgbColor rgb="00810009"/>
      <rgbColor rgb="0037424A"/>
      <rgbColor rgb="00004C4F"/>
      <rgbColor rgb="00008075"/>
      <rgbColor rgb="00FFFFFF"/>
      <rgbColor rgb="00A7D9C8"/>
      <rgbColor rgb="00808080"/>
      <rgbColor rgb="0037424A"/>
      <rgbColor rgb="00000000"/>
      <rgbColor rgb="00000000"/>
      <rgbColor rgb="00404040"/>
      <rgbColor rgb="00C98314"/>
      <rgbColor rgb="008E5501"/>
      <rgbColor rgb="00F48132"/>
      <rgbColor rgb="00118B3F"/>
      <rgbColor rgb="00C45F24"/>
      <rgbColor rgb="00932077"/>
      <rgbColor rgb="00EF4E45"/>
      <rgbColor rgb="00FFDDAC"/>
      <rgbColor rgb="0043276D"/>
      <rgbColor rgb="00FCCFAB"/>
      <rgbColor rgb="00A6E2EF"/>
      <rgbColor rgb="0000A8C8"/>
      <rgbColor rgb="00006D9E"/>
      <rgbColor rgb="000FB694"/>
      <rgbColor rgb="006F83C1"/>
      <rgbColor rgb="00C4CAE6"/>
    </indexedColors>
    <mruColors>
      <color rgb="FFEB1BD7"/>
      <color rgb="FFDCE6F1"/>
      <color rgb="FFFFC7CD"/>
      <color rgb="FFFFC7CE"/>
      <color rgb="FF0F02BE"/>
      <color rgb="FF0000FF"/>
      <color rgb="FF9C0006"/>
      <color rgb="FF00A8C8"/>
      <color rgb="FFC00000"/>
      <color rgb="FFC4CA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externalLink" Target="externalLinks/externalLink15.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externalLink" Target="externalLinks/externalLink18.xml"/><Relationship Id="rId47" Type="http://schemas.openxmlformats.org/officeDocument/2006/relationships/externalLink" Target="externalLinks/externalLink23.xml"/><Relationship Id="rId50" Type="http://schemas.openxmlformats.org/officeDocument/2006/relationships/externalLink" Target="externalLinks/externalLink26.xml"/><Relationship Id="rId55" Type="http://schemas.openxmlformats.org/officeDocument/2006/relationships/externalLink" Target="externalLinks/externalLink31.xml"/><Relationship Id="rId63" Type="http://schemas.openxmlformats.org/officeDocument/2006/relationships/theme" Target="theme/theme1.xml"/><Relationship Id="rId68" Type="http://schemas.openxmlformats.org/officeDocument/2006/relationships/calcChain" Target="calcChain.xml"/><Relationship Id="rId76" Type="http://schemas.openxmlformats.org/officeDocument/2006/relationships/customXml" Target="../customXml/item8.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5.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externalLink" Target="externalLinks/externalLink16.xml"/><Relationship Id="rId45" Type="http://schemas.openxmlformats.org/officeDocument/2006/relationships/externalLink" Target="externalLinks/externalLink21.xml"/><Relationship Id="rId53" Type="http://schemas.openxmlformats.org/officeDocument/2006/relationships/externalLink" Target="externalLinks/externalLink29.xml"/><Relationship Id="rId58" Type="http://schemas.openxmlformats.org/officeDocument/2006/relationships/externalLink" Target="externalLinks/externalLink34.xml"/><Relationship Id="rId66" Type="http://schemas.openxmlformats.org/officeDocument/2006/relationships/sharedStrings" Target="sharedStrings.xml"/><Relationship Id="rId74" Type="http://schemas.openxmlformats.org/officeDocument/2006/relationships/customXml" Target="../customXml/item6.xml"/><Relationship Id="rId79" Type="http://schemas.openxmlformats.org/officeDocument/2006/relationships/customXml" Target="../customXml/item11.xml"/><Relationship Id="rId5" Type="http://schemas.openxmlformats.org/officeDocument/2006/relationships/worksheet" Target="worksheets/sheet5.xml"/><Relationship Id="rId61" Type="http://schemas.openxmlformats.org/officeDocument/2006/relationships/externalLink" Target="externalLinks/externalLink3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52" Type="http://schemas.openxmlformats.org/officeDocument/2006/relationships/externalLink" Target="externalLinks/externalLink28.xml"/><Relationship Id="rId60" Type="http://schemas.openxmlformats.org/officeDocument/2006/relationships/externalLink" Target="externalLinks/externalLink36.xml"/><Relationship Id="rId65" Type="http://schemas.openxmlformats.org/officeDocument/2006/relationships/styles" Target="styles.xml"/><Relationship Id="rId73" Type="http://schemas.openxmlformats.org/officeDocument/2006/relationships/customXml" Target="../customXml/item5.xml"/><Relationship Id="rId78"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48" Type="http://schemas.openxmlformats.org/officeDocument/2006/relationships/externalLink" Target="externalLinks/externalLink24.xml"/><Relationship Id="rId56" Type="http://schemas.openxmlformats.org/officeDocument/2006/relationships/externalLink" Target="externalLinks/externalLink32.xml"/><Relationship Id="rId64" Type="http://schemas.openxmlformats.org/officeDocument/2006/relationships/connections" Target="connections.xml"/><Relationship Id="rId69" Type="http://schemas.openxmlformats.org/officeDocument/2006/relationships/customXml" Target="../customXml/item1.xml"/><Relationship Id="rId77" Type="http://schemas.openxmlformats.org/officeDocument/2006/relationships/customXml" Target="../customXml/item9.xml"/><Relationship Id="rId8" Type="http://schemas.openxmlformats.org/officeDocument/2006/relationships/worksheet" Target="worksheets/sheet8.xml"/><Relationship Id="rId51" Type="http://schemas.openxmlformats.org/officeDocument/2006/relationships/externalLink" Target="externalLinks/externalLink27.xml"/><Relationship Id="rId72"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externalLink" Target="externalLinks/externalLink22.xml"/><Relationship Id="rId59" Type="http://schemas.openxmlformats.org/officeDocument/2006/relationships/externalLink" Target="externalLinks/externalLink35.xml"/><Relationship Id="rId67" Type="http://schemas.microsoft.com/office/2007/relationships/customDataProps" Target="customData/itemProps1.xml"/><Relationship Id="rId20" Type="http://schemas.openxmlformats.org/officeDocument/2006/relationships/worksheet" Target="worksheets/sheet20.xml"/><Relationship Id="rId41" Type="http://schemas.openxmlformats.org/officeDocument/2006/relationships/externalLink" Target="externalLinks/externalLink17.xml"/><Relationship Id="rId54" Type="http://schemas.openxmlformats.org/officeDocument/2006/relationships/externalLink" Target="externalLinks/externalLink30.xml"/><Relationship Id="rId62" Type="http://schemas.openxmlformats.org/officeDocument/2006/relationships/externalLink" Target="externalLinks/externalLink38.xml"/><Relationship Id="rId70" Type="http://schemas.openxmlformats.org/officeDocument/2006/relationships/customXml" Target="../customXml/item2.xml"/><Relationship Id="rId75" Type="http://schemas.openxmlformats.org/officeDocument/2006/relationships/customXml" Target="../customXml/item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49" Type="http://schemas.openxmlformats.org/officeDocument/2006/relationships/externalLink" Target="externalLinks/externalLink25.xml"/><Relationship Id="rId57" Type="http://schemas.openxmlformats.org/officeDocument/2006/relationships/externalLink" Target="externalLinks/externalLink33.xml"/></Relationships>
</file>

<file path=xl/customData/_rels/itemProps1.xml.rels><?xml version="1.0" encoding="UTF-8" standalone="yes"?>
<Relationships xmlns="http://schemas.openxmlformats.org/package/2006/relationships"><Relationship Id="rId1" Type="http://schemas.microsoft.com/office/2007/relationships/customData" Target="item1.data"/></Relationships>
</file>

<file path=xl/customData/itemProps1.xml><?xml version="1.0" encoding="utf-8"?>
<datastoreItem xmlns="http://schemas.microsoft.com/office/spreadsheetml/2009/9/main" id="Microsoft_SQLServer_AnalysisService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_rels/drawing11.xml.rels><?xml version="1.0" encoding="UTF-8" standalone="yes"?>
<Relationships xmlns="http://schemas.openxmlformats.org/package/2006/relationships"><Relationship Id="rId1" Type="http://schemas.openxmlformats.org/officeDocument/2006/relationships/image" Target="../media/image1.wmf"/></Relationships>
</file>

<file path=xl/drawings/_rels/drawing12.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152400</xdr:rowOff>
    </xdr:from>
    <xdr:to>
      <xdr:col>11</xdr:col>
      <xdr:colOff>609599</xdr:colOff>
      <xdr:row>60</xdr:row>
      <xdr:rowOff>152400</xdr:rowOff>
    </xdr:to>
    <xdr:grpSp>
      <xdr:nvGrpSpPr>
        <xdr:cNvPr id="65544" name="MMC_CoverShape"/>
        <xdr:cNvGrpSpPr>
          <a:grpSpLocks/>
        </xdr:cNvGrpSpPr>
      </xdr:nvGrpSpPr>
      <xdr:grpSpPr bwMode="auto">
        <a:xfrm>
          <a:off x="0" y="1652588"/>
          <a:ext cx="7138987" cy="8501062"/>
          <a:chOff x="0" y="1360"/>
          <a:chExt cx="6048" cy="2592"/>
        </a:xfrm>
      </xdr:grpSpPr>
      <xdr:sp macro="" textlink="">
        <xdr:nvSpPr>
          <xdr:cNvPr id="65546" name="Freeform 2"/>
          <xdr:cNvSpPr>
            <a:spLocks/>
          </xdr:cNvSpPr>
        </xdr:nvSpPr>
        <xdr:spPr bwMode="gray">
          <a:xfrm>
            <a:off x="0" y="2224"/>
            <a:ext cx="576" cy="1312"/>
          </a:xfrm>
          <a:custGeom>
            <a:avLst/>
            <a:gdLst>
              <a:gd name="T0" fmla="*/ 0 w 576"/>
              <a:gd name="T1" fmla="*/ 0 h 1312"/>
              <a:gd name="T2" fmla="*/ 576 w 576"/>
              <a:gd name="T3" fmla="*/ 0 h 1312"/>
              <a:gd name="T4" fmla="*/ 0 w 576"/>
              <a:gd name="T5" fmla="*/ 1312 h 1312"/>
              <a:gd name="T6" fmla="*/ 0 60000 65536"/>
              <a:gd name="T7" fmla="*/ 0 60000 65536"/>
              <a:gd name="T8" fmla="*/ 0 60000 65536"/>
            </a:gdLst>
            <a:ahLst/>
            <a:cxnLst>
              <a:cxn ang="T6">
                <a:pos x="T0" y="T1"/>
              </a:cxn>
              <a:cxn ang="T7">
                <a:pos x="T2" y="T3"/>
              </a:cxn>
              <a:cxn ang="T8">
                <a:pos x="T4" y="T5"/>
              </a:cxn>
            </a:cxnLst>
            <a:rect l="0" t="0" r="r" b="b"/>
            <a:pathLst>
              <a:path w="576" h="1312">
                <a:moveTo>
                  <a:pt x="0" y="0"/>
                </a:moveTo>
                <a:lnTo>
                  <a:pt x="576" y="0"/>
                </a:lnTo>
                <a:lnTo>
                  <a:pt x="0" y="1312"/>
                </a:lnTo>
              </a:path>
            </a:pathLst>
          </a:custGeom>
          <a:solidFill>
            <a:srgbClr val="A6E2EF"/>
          </a:solidFill>
          <a:ln>
            <a:noFill/>
          </a:ln>
          <a:effectLst/>
          <a:extLst>
            <a:ext uri="{91240B29-F687-4F45-9708-019B960494DF}">
              <a14:hiddenLine xmlns:a14="http://schemas.microsoft.com/office/drawing/2010/main" w="9525" cap="flat" cmpd="sng">
                <a:solidFill>
                  <a:srgbClr val="7C848A"/>
                </a:solidFill>
                <a:prstDash val="solid"/>
                <a:round/>
                <a:headEnd/>
                <a:tailEnd/>
              </a14:hiddenLine>
            </a:ext>
            <a:ext uri="{AF507438-7753-43E0-B8FC-AC1667EBCBE1}">
              <a14:hiddenEffects xmlns:a14="http://schemas.microsoft.com/office/drawing/2010/main">
                <a:effectLst>
                  <a:outerShdw dist="35921" dir="2700000" algn="ctr" rotWithShape="0">
                    <a:srgbClr val="7C848A"/>
                  </a:outerShdw>
                </a:effectLst>
              </a14:hiddenEffects>
            </a:ext>
          </a:extLst>
        </xdr:spPr>
      </xdr:sp>
      <xdr:sp macro="" textlink="">
        <xdr:nvSpPr>
          <xdr:cNvPr id="65547" name="Freeform 3"/>
          <xdr:cNvSpPr>
            <a:spLocks/>
          </xdr:cNvSpPr>
        </xdr:nvSpPr>
        <xdr:spPr bwMode="gray">
          <a:xfrm>
            <a:off x="0" y="2224"/>
            <a:ext cx="5056" cy="1728"/>
          </a:xfrm>
          <a:custGeom>
            <a:avLst/>
            <a:gdLst>
              <a:gd name="T0" fmla="*/ 0 w 5056"/>
              <a:gd name="T1" fmla="*/ 1152 h 1728"/>
              <a:gd name="T2" fmla="*/ 576 w 5056"/>
              <a:gd name="T3" fmla="*/ 0 h 1728"/>
              <a:gd name="T4" fmla="*/ 5056 w 5056"/>
              <a:gd name="T5" fmla="*/ 1728 h 1728"/>
              <a:gd name="T6" fmla="*/ 0 w 5056"/>
              <a:gd name="T7" fmla="*/ 1728 h 1728"/>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5056" h="1728">
                <a:moveTo>
                  <a:pt x="0" y="1152"/>
                </a:moveTo>
                <a:lnTo>
                  <a:pt x="576" y="0"/>
                </a:lnTo>
                <a:lnTo>
                  <a:pt x="5056" y="1728"/>
                </a:lnTo>
                <a:lnTo>
                  <a:pt x="0" y="1728"/>
                </a:lnTo>
              </a:path>
            </a:pathLst>
          </a:custGeom>
          <a:solidFill>
            <a:srgbClr val="006D9E"/>
          </a:solidFill>
          <a:ln>
            <a:noFill/>
          </a:ln>
          <a:effectLst/>
          <a:extLst>
            <a:ext uri="{91240B29-F687-4F45-9708-019B960494DF}">
              <a14:hiddenLine xmlns:a14="http://schemas.microsoft.com/office/drawing/2010/main" w="9525" cap="flat" cmpd="sng">
                <a:solidFill>
                  <a:srgbClr val="7C848A"/>
                </a:solidFill>
                <a:prstDash val="solid"/>
                <a:round/>
                <a:headEnd/>
                <a:tailEnd/>
              </a14:hiddenLine>
            </a:ext>
            <a:ext uri="{AF507438-7753-43E0-B8FC-AC1667EBCBE1}">
              <a14:hiddenEffects xmlns:a14="http://schemas.microsoft.com/office/drawing/2010/main">
                <a:effectLst>
                  <a:outerShdw dist="35921" dir="2700000" algn="ctr" rotWithShape="0">
                    <a:srgbClr val="7C848A"/>
                  </a:outerShdw>
                </a:effectLst>
              </a14:hiddenEffects>
            </a:ext>
          </a:extLst>
        </xdr:spPr>
      </xdr:sp>
      <xdr:sp macro="" textlink="">
        <xdr:nvSpPr>
          <xdr:cNvPr id="65548" name="Freeform 4"/>
          <xdr:cNvSpPr>
            <a:spLocks/>
          </xdr:cNvSpPr>
        </xdr:nvSpPr>
        <xdr:spPr bwMode="gray">
          <a:xfrm>
            <a:off x="576" y="2224"/>
            <a:ext cx="5472" cy="1728"/>
          </a:xfrm>
          <a:custGeom>
            <a:avLst/>
            <a:gdLst>
              <a:gd name="T0" fmla="*/ 4320 w 5472"/>
              <a:gd name="T1" fmla="*/ 1728 h 1728"/>
              <a:gd name="T2" fmla="*/ 0 w 5472"/>
              <a:gd name="T3" fmla="*/ 0 h 1728"/>
              <a:gd name="T4" fmla="*/ 5472 w 5472"/>
              <a:gd name="T5" fmla="*/ 992 h 1728"/>
              <a:gd name="T6" fmla="*/ 5472 w 5472"/>
              <a:gd name="T7" fmla="*/ 1728 h 1728"/>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5472" h="1728">
                <a:moveTo>
                  <a:pt x="4320" y="1728"/>
                </a:moveTo>
                <a:lnTo>
                  <a:pt x="0" y="0"/>
                </a:lnTo>
                <a:lnTo>
                  <a:pt x="5472" y="992"/>
                </a:lnTo>
                <a:lnTo>
                  <a:pt x="5472" y="1728"/>
                </a:lnTo>
              </a:path>
            </a:pathLst>
          </a:custGeom>
          <a:solidFill>
            <a:srgbClr val="002C77"/>
          </a:solidFill>
          <a:ln>
            <a:noFill/>
          </a:ln>
          <a:effectLst/>
          <a:extLst>
            <a:ext uri="{91240B29-F687-4F45-9708-019B960494DF}">
              <a14:hiddenLine xmlns:a14="http://schemas.microsoft.com/office/drawing/2010/main" w="9525" cap="flat" cmpd="sng">
                <a:solidFill>
                  <a:srgbClr val="7C848A"/>
                </a:solidFill>
                <a:prstDash val="solid"/>
                <a:round/>
                <a:headEnd/>
                <a:tailEnd/>
              </a14:hiddenLine>
            </a:ext>
            <a:ext uri="{AF507438-7753-43E0-B8FC-AC1667EBCBE1}">
              <a14:hiddenEffects xmlns:a14="http://schemas.microsoft.com/office/drawing/2010/main">
                <a:effectLst>
                  <a:outerShdw dist="35921" dir="2700000" algn="ctr" rotWithShape="0">
                    <a:srgbClr val="7C848A"/>
                  </a:outerShdw>
                </a:effectLst>
              </a14:hiddenEffects>
            </a:ext>
          </a:extLst>
        </xdr:spPr>
      </xdr:sp>
      <xdr:sp macro="" textlink="">
        <xdr:nvSpPr>
          <xdr:cNvPr id="65549" name="Freeform 5"/>
          <xdr:cNvSpPr>
            <a:spLocks/>
          </xdr:cNvSpPr>
        </xdr:nvSpPr>
        <xdr:spPr bwMode="gray">
          <a:xfrm>
            <a:off x="576" y="1360"/>
            <a:ext cx="5472" cy="2016"/>
          </a:xfrm>
          <a:custGeom>
            <a:avLst/>
            <a:gdLst>
              <a:gd name="T0" fmla="*/ 5472 w 5472"/>
              <a:gd name="T1" fmla="*/ 2016 h 2016"/>
              <a:gd name="T2" fmla="*/ 0 w 5472"/>
              <a:gd name="T3" fmla="*/ 864 h 2016"/>
              <a:gd name="T4" fmla="*/ 5472 w 5472"/>
              <a:gd name="T5" fmla="*/ 0 h 2016"/>
              <a:gd name="T6" fmla="*/ 0 60000 65536"/>
              <a:gd name="T7" fmla="*/ 0 60000 65536"/>
              <a:gd name="T8" fmla="*/ 0 60000 65536"/>
            </a:gdLst>
            <a:ahLst/>
            <a:cxnLst>
              <a:cxn ang="T6">
                <a:pos x="T0" y="T1"/>
              </a:cxn>
              <a:cxn ang="T7">
                <a:pos x="T2" y="T3"/>
              </a:cxn>
              <a:cxn ang="T8">
                <a:pos x="T4" y="T5"/>
              </a:cxn>
            </a:cxnLst>
            <a:rect l="0" t="0" r="r" b="b"/>
            <a:pathLst>
              <a:path w="5472" h="2016">
                <a:moveTo>
                  <a:pt x="5472" y="2016"/>
                </a:moveTo>
                <a:lnTo>
                  <a:pt x="0" y="864"/>
                </a:lnTo>
                <a:lnTo>
                  <a:pt x="5472" y="0"/>
                </a:lnTo>
              </a:path>
            </a:pathLst>
          </a:custGeom>
          <a:solidFill>
            <a:srgbClr val="00A8C8"/>
          </a:solidFill>
          <a:ln>
            <a:noFill/>
          </a:ln>
          <a:effectLst/>
          <a:extLst>
            <a:ext uri="{91240B29-F687-4F45-9708-019B960494DF}">
              <a14:hiddenLine xmlns:a14="http://schemas.microsoft.com/office/drawing/2010/main" w="9525" cap="flat" cmpd="sng">
                <a:solidFill>
                  <a:srgbClr val="7C848A"/>
                </a:solidFill>
                <a:prstDash val="solid"/>
                <a:round/>
                <a:headEnd/>
                <a:tailEnd/>
              </a14:hiddenLine>
            </a:ext>
            <a:ext uri="{AF507438-7753-43E0-B8FC-AC1667EBCBE1}">
              <a14:hiddenEffects xmlns:a14="http://schemas.microsoft.com/office/drawing/2010/main">
                <a:effectLst>
                  <a:outerShdw dist="35921" dir="2700000" algn="ctr" rotWithShape="0">
                    <a:srgbClr val="7C848A"/>
                  </a:outerShdw>
                </a:effectLst>
              </a14:hiddenEffects>
            </a:ext>
          </a:extLst>
        </xdr:spPr>
      </xdr:sp>
    </xdr:grpSp>
    <xdr:clientData/>
  </xdr:twoCellAnchor>
  <xdr:twoCellAnchor editAs="oneCell">
    <xdr:from>
      <xdr:col>0</xdr:col>
      <xdr:colOff>76199</xdr:colOff>
      <xdr:row>11</xdr:row>
      <xdr:rowOff>6948</xdr:rowOff>
    </xdr:from>
    <xdr:to>
      <xdr:col>8</xdr:col>
      <xdr:colOff>33617</xdr:colOff>
      <xdr:row>20</xdr:row>
      <xdr:rowOff>87630</xdr:rowOff>
    </xdr:to>
    <xdr:sp macro="" textlink="">
      <xdr:nvSpPr>
        <xdr:cNvPr id="51207" name="Rectangle 7"/>
        <xdr:cNvSpPr>
          <a:spLocks noChangeArrowheads="1"/>
        </xdr:cNvSpPr>
      </xdr:nvSpPr>
      <xdr:spPr bwMode="gray">
        <a:xfrm>
          <a:off x="76199" y="1732654"/>
          <a:ext cx="4798359" cy="1492623"/>
        </a:xfrm>
        <a:prstGeom prst="rect">
          <a:avLst/>
        </a:prstGeom>
        <a:noFill/>
        <a:ln>
          <a:noFill/>
        </a:ln>
        <a:effectLst/>
        <a:extLst>
          <a:ext uri="{909E8E84-426E-40DD-AFC4-6F175D3DCCD1}">
            <a14:hiddenFill xmlns:a14="http://schemas.microsoft.com/office/drawing/2010/main">
              <a:solidFill>
                <a:srgbClr val="002C77"/>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7C848A"/>
                </a:outerShdw>
              </a:effectLst>
            </a14:hiddenEffects>
          </a:ext>
        </a:extLst>
      </xdr:spPr>
      <xdr:txBody>
        <a:bodyPr vertOverflow="clip" wrap="square" lIns="0" tIns="0" rIns="0" bIns="0" anchor="t" upright="1"/>
        <a:lstStyle/>
        <a:p>
          <a:pPr algn="l" rtl="0">
            <a:defRPr sz="1000"/>
          </a:pPr>
          <a:r>
            <a:rPr lang="en-US" sz="2400" b="0" i="0" u="none" strike="noStrike" baseline="0">
              <a:solidFill>
                <a:srgbClr val="00A8C8"/>
              </a:solidFill>
              <a:latin typeface="Arial"/>
              <a:cs typeface="Arial"/>
            </a:rPr>
            <a:t>Request for Proposal/Questionnaire (RFP)</a:t>
          </a:r>
        </a:p>
        <a:p>
          <a:pPr algn="l" rtl="0">
            <a:defRPr sz="1000"/>
          </a:pPr>
          <a:r>
            <a:rPr lang="en-US" sz="2400" b="0" i="0" u="none" strike="noStrike" baseline="0">
              <a:solidFill>
                <a:srgbClr val="00A8C8"/>
              </a:solidFill>
              <a:latin typeface="Arial"/>
              <a:cs typeface="Arial"/>
            </a:rPr>
            <a:t>City of Tacoma                         01/01/2021	</a:t>
          </a:r>
          <a:endParaRPr lang="en-US" b="1">
            <a:solidFill>
              <a:srgbClr val="EB1BD7"/>
            </a:solidFill>
          </a:endParaRPr>
        </a:p>
      </xdr:txBody>
    </xdr:sp>
    <xdr:clientData/>
  </xdr:twoCellAnchor>
  <xdr:twoCellAnchor>
    <xdr:from>
      <xdr:col>7</xdr:col>
      <xdr:colOff>67536</xdr:colOff>
      <xdr:row>0</xdr:row>
      <xdr:rowOff>71716</xdr:rowOff>
    </xdr:from>
    <xdr:to>
      <xdr:col>11</xdr:col>
      <xdr:colOff>538674</xdr:colOff>
      <xdr:row>3</xdr:row>
      <xdr:rowOff>125506</xdr:rowOff>
    </xdr:to>
    <xdr:pic>
      <xdr:nvPicPr>
        <xdr:cNvPr id="9" name="Picture 8" descr="MER_EN_WSTD_Blu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334736" y="71716"/>
          <a:ext cx="2909538" cy="556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555139</xdr:colOff>
      <xdr:row>0</xdr:row>
      <xdr:rowOff>84828</xdr:rowOff>
    </xdr:from>
    <xdr:to>
      <xdr:col>6</xdr:col>
      <xdr:colOff>16253</xdr:colOff>
      <xdr:row>1</xdr:row>
      <xdr:rowOff>150360</xdr:rowOff>
    </xdr:to>
    <xdr:pic>
      <xdr:nvPicPr>
        <xdr:cNvPr id="3" name="Picture 2" descr="MER_EN_WSTD_Blu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356364" y="84828"/>
          <a:ext cx="2642464" cy="4084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44824</xdr:colOff>
      <xdr:row>0</xdr:row>
      <xdr:rowOff>8965</xdr:rowOff>
    </xdr:from>
    <xdr:to>
      <xdr:col>3</xdr:col>
      <xdr:colOff>2188178</xdr:colOff>
      <xdr:row>1</xdr:row>
      <xdr:rowOff>84358</xdr:rowOff>
    </xdr:to>
    <xdr:pic>
      <xdr:nvPicPr>
        <xdr:cNvPr id="2" name="Picture 1" descr="MER_EN_WSTD_Blu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046259" y="8965"/>
          <a:ext cx="2143354" cy="41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1181100</xdr:colOff>
      <xdr:row>0</xdr:row>
      <xdr:rowOff>68580</xdr:rowOff>
    </xdr:from>
    <xdr:to>
      <xdr:col>4</xdr:col>
      <xdr:colOff>70714</xdr:colOff>
      <xdr:row>1</xdr:row>
      <xdr:rowOff>141732</xdr:rowOff>
    </xdr:to>
    <xdr:pic>
      <xdr:nvPicPr>
        <xdr:cNvPr id="3" name="Picture 2" descr="MER_EN_WSTD_Blu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484620" y="68580"/>
          <a:ext cx="2143354" cy="41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2537012</xdr:colOff>
      <xdr:row>0</xdr:row>
      <xdr:rowOff>98611</xdr:rowOff>
    </xdr:from>
    <xdr:to>
      <xdr:col>6</xdr:col>
      <xdr:colOff>2116460</xdr:colOff>
      <xdr:row>2</xdr:row>
      <xdr:rowOff>156075</xdr:rowOff>
    </xdr:to>
    <xdr:pic>
      <xdr:nvPicPr>
        <xdr:cNvPr id="3" name="Picture 2" descr="MER_EN_WSTD_Blu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052612" y="98611"/>
          <a:ext cx="2143354" cy="41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335056</xdr:colOff>
      <xdr:row>0</xdr:row>
      <xdr:rowOff>43703</xdr:rowOff>
    </xdr:from>
    <xdr:to>
      <xdr:col>7</xdr:col>
      <xdr:colOff>581282</xdr:colOff>
      <xdr:row>2</xdr:row>
      <xdr:rowOff>161925</xdr:rowOff>
    </xdr:to>
    <xdr:pic>
      <xdr:nvPicPr>
        <xdr:cNvPr id="3" name="Picture 2" descr="MER_EN_WSTD_Blu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403356" y="43703"/>
          <a:ext cx="2475076" cy="461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770405</xdr:colOff>
      <xdr:row>0</xdr:row>
      <xdr:rowOff>114300</xdr:rowOff>
    </xdr:from>
    <xdr:to>
      <xdr:col>4</xdr:col>
      <xdr:colOff>2913759</xdr:colOff>
      <xdr:row>3</xdr:row>
      <xdr:rowOff>16002</xdr:rowOff>
    </xdr:to>
    <xdr:pic>
      <xdr:nvPicPr>
        <xdr:cNvPr id="2" name="Picture 1" descr="MER_EN_WSTD_Blu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562230" y="114300"/>
          <a:ext cx="2143354" cy="41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2178424</xdr:colOff>
      <xdr:row>0</xdr:row>
      <xdr:rowOff>107577</xdr:rowOff>
    </xdr:from>
    <xdr:to>
      <xdr:col>6</xdr:col>
      <xdr:colOff>2116461</xdr:colOff>
      <xdr:row>2</xdr:row>
      <xdr:rowOff>165041</xdr:rowOff>
    </xdr:to>
    <xdr:pic>
      <xdr:nvPicPr>
        <xdr:cNvPr id="3" name="Picture 2" descr="MER_EN_WSTD_Blu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35436" y="107577"/>
          <a:ext cx="2143354" cy="41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1820334</xdr:colOff>
      <xdr:row>0</xdr:row>
      <xdr:rowOff>93133</xdr:rowOff>
    </xdr:from>
    <xdr:to>
      <xdr:col>6</xdr:col>
      <xdr:colOff>1728488</xdr:colOff>
      <xdr:row>2</xdr:row>
      <xdr:rowOff>153585</xdr:rowOff>
    </xdr:to>
    <xdr:pic>
      <xdr:nvPicPr>
        <xdr:cNvPr id="3" name="Picture 2" descr="MER_EN_WSTD_Blu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005734" y="93133"/>
          <a:ext cx="2143354" cy="41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1918446</xdr:colOff>
      <xdr:row>0</xdr:row>
      <xdr:rowOff>134473</xdr:rowOff>
    </xdr:from>
    <xdr:to>
      <xdr:col>7</xdr:col>
      <xdr:colOff>90436</xdr:colOff>
      <xdr:row>3</xdr:row>
      <xdr:rowOff>12643</xdr:rowOff>
    </xdr:to>
    <xdr:pic>
      <xdr:nvPicPr>
        <xdr:cNvPr id="2" name="Picture 1" descr="MER_EN_WSTD_Blu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27858" y="134473"/>
          <a:ext cx="2143354" cy="41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941295</xdr:colOff>
      <xdr:row>0</xdr:row>
      <xdr:rowOff>134471</xdr:rowOff>
    </xdr:from>
    <xdr:to>
      <xdr:col>8</xdr:col>
      <xdr:colOff>54578</xdr:colOff>
      <xdr:row>3</xdr:row>
      <xdr:rowOff>66429</xdr:rowOff>
    </xdr:to>
    <xdr:pic>
      <xdr:nvPicPr>
        <xdr:cNvPr id="2" name="Picture 1" descr="MER_EN_WSTD_Blu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654989" y="134471"/>
          <a:ext cx="2143354" cy="41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721995</xdr:colOff>
      <xdr:row>0</xdr:row>
      <xdr:rowOff>68580</xdr:rowOff>
    </xdr:from>
    <xdr:to>
      <xdr:col>5</xdr:col>
      <xdr:colOff>26899</xdr:colOff>
      <xdr:row>2</xdr:row>
      <xdr:rowOff>141732</xdr:rowOff>
    </xdr:to>
    <xdr:pic>
      <xdr:nvPicPr>
        <xdr:cNvPr id="2" name="Picture 1" descr="MER_EN_WSTD_Blu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046970" y="68580"/>
          <a:ext cx="2143354" cy="41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owpfs01\data1\Maureen\Accounts%20-%20Q-Z\State%20Street\01.2004%20Renewal\State%20Street%20-%2001.2004%20-%20Renewal%20Working%20File%20-%20Stop%20Lo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Ropes\AlFiles-PSFB\RFP\Sent%20to%20Vendors\Perkins%20Censu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clientsvcs/sites/EmployerImp/EmployerImp/Welcome%20Kit%20Documents/proposed%20new%20questionnaire%20forma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teamsites-west.mercer.com/UWRITING/Mid-Large_New_Sales_Model/programs/Copy%20of%20Mid-Large%20New%20Sales%20Feb%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Mid-Large%20Renewal%20Model\Mid-Large%20Renewal%20Model%20version%201.2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onnectv7.mercer.com/Group/2007%20Pharmacy/JHU/JHU%20Rx%20RFP%20Cost%20Model%20B&amp;F%200419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teamsites-west.mercer.com/UWRITING/Brian/Renewals/EDS/2007%20Renewal/EDS%20renewal%20analys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onnectv7.mercer.com/Group/2006%20Pharmacy/Allina/Procurement/Allina%20Rx%20Cost%20Model%200614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fowpfs01\data1\ROPES\ALFILES-DCHS\Pacificare\2004%20Renewal\6-19-03%20Submission\NCA%20HMO%20Rating%20model%20with%20UDL%20v2.10%206.11.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fowpfs01\data1\Testing%20Mid-Large%20Renewal%20Model\Mid-Large%20Renewal%20Model%20version%201.35%20-%20HD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teamsites-west.mercer.com/Documents%20and%20Settings/mark-chronister/Local%20Settings/Temporary%20Internet%20Files/OLK19/Financial%20Bid%20Forms%20v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connectv7.mercer.com/WINNT/Profiles/n449md1/Local%20Settings/Temporary%20Internet%20Files/OLK20/Copy%20of%204q%202003%20BoB_ANA_3.3.04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teamsites-west.mercer.com/UWRITING/Brian/Prospects/First%20Medical%20Management/Copy%20of%20RateExhMod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fowpfs01\data1\ROPES\ALFILES-DCHS\Pacificare\2004%20Renewal\SCA%20HMO%20Rating%20model%20v2.10%206-3-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fowpfs01\data1\Documents%20and%20Settings\Emily-Reid\Local%20Settings\Temporary%20Internet%20Files\OLK30\Drafts%20and%20Templates\TriNet%20Dental%20Bid%20Form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fowpfs01\data1\WINDOWS\TEMP\PSMTES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teamsites-west.mercer.com/UWRITING/Mid-Large_New_Sales_Model/programs/Mid-Large%20New%20Sales%20Jan%20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Mid-Large%20Renewal%20Model\Mid-Large%20Rating%20Tool%20version%20Feb07%20(Jan20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fowpfs01\data1\H&amp;G\SAP01H\2003\Finance\Budgets,%20Rates,%20&amp;%20Contribs\FORECAST%20AND%20TRACKING.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Testing%20Mid-Large%20Renewal%20Model\Mid-Large%20Renewal%20Model%20version%201.35%20-%20HDR.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fowpfs01\data1\Documents%20and%20Settings\Rhys-Evans\Local%20Settings\Temp\Transition\Data\health%20net\Specialist%20Dat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tprod2\acr_model\Data\ACR%20Model\Development\PPOIND%20Rating%20Model\PPO%202.10%20Test\PHS%20LGACR%202.10Test3%20(2003Q2)%20PPOIND%2020030515%20R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connectv7.mercer.com/TEMP/Oceanside%20Auto%20Country.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teamsites-west.mercer.com/UWRITING/Brian/Renewals/EDS/2007%20Renewal/EDS%20renewal%20analysis%20thru%2003-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fowpfs01\data1\Uw\Prospect\2007\Toyota%20Co%20of%20NA\ASO%20Toyot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teamsites-west.mercer.com/UWRITING/Brian/Prospects/City%20of%20Long%20Beach/ASO%20Fees/PPO%20Only%20Immatur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HXwpfs01\data1\Documents%20and%20Settings\Kate-Goergen\Local%20Settings\Temporary%20Internet%20Files\OLK2A\2009%20AMN%20RFP.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teamsites-west.mercer.com/Users/amanda-calhoun/AppData/Local/Microsoft/Windows/Temporary%20Internet%20Files/Content.Outlook/3Y353SSD/2016%20LAD%20RFP%20Update/Input%20Macro/2016%20LAD%20INPUT%20Template%20V17%20-%20with%20data.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fowpfs01\data1\ROPES\ALFILES-DCHS\Pacificare\2004%20Renewal\SCA%20HMO%20Output%20model%20v2.10%206.4.0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connectv7.mercer.com/WINDOWS/Temporary%20Internet%20Files/OLK70B5/dpw%20data%20call_to_mercer.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teamsites-west.mercer.com/UWRITING/Mid-Large%20Renewal%20Model/Plan%20Factor%20Models/PPO%20Medical%20Model%20v%201.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harepoint.mercer.com/WINNT/Profiles/n449md1/Local%20Settings/Temporary%20Internet%20Files/OLK20/Copy%20of%204q%202003%20BoB_ANA_3.3.04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fowpfs01\data1\hcgb\DENTAL\Templates\Proc%20code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teamsites-west.mercer.com/CASES/RENEWAL/98%20renewal/6-98%20Renewal/PCL/membership.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connectv7.mercer.com/Health%20Care%20Survey/HC%202011/Data/Benchmark%20report/Excel%20templates/PowerPoint%20benchmark%20presentations/!MASTER%20INPUT%20FILE%20201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fowpfs01\data1\Uw\Prospect\2006\ameriquest\ameriquest%202006%20wkbk.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teamsites-west.mercer.com/UWRITING/Brian/Renewals/EDS/2007%20Renewal/EDS%20PPO%20ASO%20Fe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teamsites-west.mercer.com/Documents%20and%20Settings/BCohen02/Local%20Settings/Temporary%20Internet%20Files/OLK17/HealthCare%20Partners%20Medical%20RFP%20Worksheets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p Loss"/>
      <sheetName val="Spec SL"/>
      <sheetName val="Discounts"/>
      <sheetName val="Rationale"/>
      <sheetName val="Drop Down Lists"/>
      <sheetName val="data"/>
      <sheetName val="DropDowns"/>
      <sheetName val="Sheet8"/>
    </sheetNames>
    <sheetDataSet>
      <sheetData sheetId="0">
        <row r="15">
          <cell r="A15">
            <v>250000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ensus"/>
      <sheetName val="Inputs"/>
      <sheetName val="data"/>
      <sheetName val="Dropdowns"/>
    </sheetNames>
    <sheetDataSet>
      <sheetData sheetId="0"/>
      <sheetData sheetId="1"/>
      <sheetData sheetId="2" refreshError="1"/>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DOM"/>
      <sheetName val="General"/>
      <sheetName val="Notes"/>
      <sheetName val="Date Rules"/>
      <sheetName val="Categories"/>
      <sheetName val="Medical"/>
      <sheetName val="Pharmacy"/>
      <sheetName val="Dental"/>
      <sheetName val="Offerings"/>
      <sheetName val="PM2"/>
      <sheetName val="PLAN Matrix"/>
      <sheetName val="Checklist"/>
      <sheetName val="Glossary"/>
      <sheetName val="BF SETUP"/>
      <sheetName val="DELETE"/>
      <sheetName val="Sheet1"/>
      <sheetName val="Rules"/>
      <sheetName val="data"/>
      <sheetName val="DO NOT USE"/>
      <sheetName val="Items"/>
      <sheetName val="All Available CRP Options"/>
      <sheetName val="PCP Table"/>
      <sheetName val="Rate Factor Data Validation"/>
      <sheetName val="3b. CI Expected"/>
      <sheetName val="3c. HI Expected"/>
      <sheetName val="3d. Perm Expected"/>
      <sheetName val="3a. Accident Expected"/>
    </sheetNames>
    <sheetDataSet>
      <sheetData sheetId="0"/>
      <sheetData sheetId="1"/>
      <sheetData sheetId="2"/>
      <sheetData sheetId="3"/>
      <sheetData sheetId="4"/>
      <sheetData sheetId="5"/>
      <sheetData sheetId="6"/>
      <sheetData sheetId="7"/>
      <sheetData sheetId="8"/>
      <sheetData sheetId="9"/>
      <sheetData sheetId="10"/>
      <sheetData sheetId="11">
        <row r="2">
          <cell r="A2" t="str">
            <v>2 Tier Dental Grid A</v>
          </cell>
        </row>
      </sheetData>
      <sheetData sheetId="12"/>
      <sheetData sheetId="13">
        <row r="2">
          <cell r="A2" t="str">
            <v>2 Tier Dental Grid A</v>
          </cell>
          <cell r="B2" t="str">
            <v>Always Available</v>
          </cell>
        </row>
        <row r="3">
          <cell r="A3" t="str">
            <v>2 Tier Dental Grid B</v>
          </cell>
          <cell r="B3" t="str">
            <v>Available if user accepts parent element</v>
          </cell>
        </row>
        <row r="4">
          <cell r="A4" t="str">
            <v>2 Tier Grid A</v>
          </cell>
          <cell r="B4" t="str">
            <v>Available if user refuses parent element</v>
          </cell>
        </row>
        <row r="5">
          <cell r="A5" t="str">
            <v>2 Tier Grid B</v>
          </cell>
          <cell r="B5" t="str">
            <v>Available if user accepts any one of the previous elements</v>
          </cell>
        </row>
        <row r="6">
          <cell r="A6" t="str">
            <v>3/4 Tier Dental Grid C</v>
          </cell>
          <cell r="B6" t="str">
            <v>Element guarantees that the employee is covered on one of the accepted elements</v>
          </cell>
        </row>
        <row r="7">
          <cell r="A7" t="str">
            <v>3/4 Tier Dental Grid D</v>
          </cell>
          <cell r="B7" t="str">
            <v>Available depending on the plan selected for the parent element</v>
          </cell>
        </row>
        <row r="8">
          <cell r="A8" t="str">
            <v>3/4 Tier Dental Grid D - AgriBusiness</v>
          </cell>
        </row>
        <row r="9">
          <cell r="A9" t="str">
            <v>3/4 Tier Grid B - Airxcel</v>
          </cell>
          <cell r="B9" t="str">
            <v>Require user to Accept or Refuse</v>
          </cell>
        </row>
        <row r="10">
          <cell r="A10" t="str">
            <v>3/4 Tier Grid C</v>
          </cell>
          <cell r="B10" t="str">
            <v>Accept automatically</v>
          </cell>
        </row>
        <row r="11">
          <cell r="A11" t="str">
            <v>3/4 Tier Grid C - Power Flame</v>
          </cell>
        </row>
        <row r="12">
          <cell r="A12" t="str">
            <v>3/4 Tier Grid C w/ Late Enrollee</v>
          </cell>
          <cell r="B12" t="str">
            <v>Require HRAdmin to enter</v>
          </cell>
        </row>
        <row r="13">
          <cell r="A13" t="str">
            <v>3/4 Tier Grid C w/ Late Enrollee (LSF5 - Lone Star)</v>
          </cell>
          <cell r="B13" t="str">
            <v>Package Dates</v>
          </cell>
        </row>
        <row r="14">
          <cell r="A14" t="str">
            <v>3/4 Tier Grid D</v>
          </cell>
        </row>
        <row r="15">
          <cell r="A15" t="str">
            <v>3/4 Tier Grid D - AgriBusiness</v>
          </cell>
        </row>
        <row r="16">
          <cell r="A16" t="str">
            <v>Grid B with Employee Termination (Great Plains Dental)</v>
          </cell>
          <cell r="B16" t="str">
            <v>Yes</v>
          </cell>
        </row>
        <row r="17">
          <cell r="A17" t="str">
            <v>Grid B with Late Adds (Great Plains Health)</v>
          </cell>
          <cell r="B17" t="str">
            <v>No</v>
          </cell>
        </row>
        <row r="18">
          <cell r="A18" t="str">
            <v>Voluntary Dental 3/4 Tier Grid C</v>
          </cell>
        </row>
        <row r="19">
          <cell r="B19" t="str">
            <v>Male</v>
          </cell>
        </row>
        <row r="20">
          <cell r="A20" t="str">
            <v>Yes - Required</v>
          </cell>
          <cell r="B20" t="str">
            <v>Female</v>
          </cell>
        </row>
        <row r="21">
          <cell r="A21" t="str">
            <v>Yes - Optional</v>
          </cell>
        </row>
        <row r="22">
          <cell r="A22" t="str">
            <v>No</v>
          </cell>
          <cell r="B22" t="str">
            <v>Days</v>
          </cell>
        </row>
        <row r="23">
          <cell r="B23" t="str">
            <v>Months</v>
          </cell>
        </row>
        <row r="25">
          <cell r="B25" t="str">
            <v>BCBSKS Administered</v>
          </cell>
        </row>
        <row r="26">
          <cell r="B26" t="str">
            <v>Self Administered</v>
          </cell>
        </row>
        <row r="27">
          <cell r="B27" t="str">
            <v>Not Available</v>
          </cell>
        </row>
        <row r="29">
          <cell r="B29" t="str">
            <v>Small</v>
          </cell>
        </row>
        <row r="30">
          <cell r="B30" t="str">
            <v>Large</v>
          </cell>
        </row>
        <row r="32">
          <cell r="B32" t="str">
            <v>Full File</v>
          </cell>
        </row>
        <row r="33">
          <cell r="A33" t="str">
            <v>Update effective dates</v>
          </cell>
          <cell r="B33" t="str">
            <v>Changes Only</v>
          </cell>
        </row>
        <row r="34">
          <cell r="A34" t="str">
            <v>Do not update effective dates</v>
          </cell>
        </row>
        <row r="35">
          <cell r="B35" t="str">
            <v>Require user to select</v>
          </cell>
        </row>
        <row r="36">
          <cell r="A36" t="str">
            <v>Require user to enter</v>
          </cell>
          <cell r="B36" t="str">
            <v>Match lead element automatically</v>
          </cell>
        </row>
        <row r="37">
          <cell r="A37" t="str">
            <v>Match lead element automatically</v>
          </cell>
          <cell r="B37" t="str">
            <v>Restrict to greater than or equal to parent</v>
          </cell>
        </row>
        <row r="39">
          <cell r="A39" t="str">
            <v>Immediately upon satisfaction of the wait period</v>
          </cell>
          <cell r="B39" t="str">
            <v>Medical</v>
          </cell>
        </row>
        <row r="40">
          <cell r="A40" t="str">
            <v>On the 1st of the month upon satisfaction of wait period</v>
          </cell>
          <cell r="B40" t="str">
            <v>Pharmacy</v>
          </cell>
        </row>
        <row r="41">
          <cell r="A41" t="str">
            <v>On the 1st of the following month upon satisfaction of wait period</v>
          </cell>
          <cell r="B41" t="str">
            <v>Dental</v>
          </cell>
        </row>
        <row r="43">
          <cell r="A43" t="str">
            <v>N/A - No Dental</v>
          </cell>
          <cell r="B43">
            <v>39814</v>
          </cell>
        </row>
        <row r="44">
          <cell r="A44" t="str">
            <v>Same - Dental and Medical Group ID Numbers are equal (Package Dates)</v>
          </cell>
          <cell r="B44">
            <v>39845</v>
          </cell>
        </row>
        <row r="45">
          <cell r="A45" t="str">
            <v>Separate - Dental and Medical Group ID Numbers are not equal (Require HRAdmin to enter)</v>
          </cell>
          <cell r="B45">
            <v>39873</v>
          </cell>
        </row>
        <row r="46">
          <cell r="B46">
            <v>39904</v>
          </cell>
        </row>
        <row r="47">
          <cell r="A47" t="str">
            <v>Fully Insured</v>
          </cell>
          <cell r="B47">
            <v>39934</v>
          </cell>
        </row>
        <row r="48">
          <cell r="A48" t="str">
            <v>Self Insured</v>
          </cell>
          <cell r="B48">
            <v>39965</v>
          </cell>
        </row>
        <row r="49">
          <cell r="B49">
            <v>39995</v>
          </cell>
        </row>
        <row r="50">
          <cell r="A50" t="str">
            <v>Date that employment ends</v>
          </cell>
          <cell r="B50">
            <v>40026</v>
          </cell>
        </row>
        <row r="51">
          <cell r="A51" t="str">
            <v>End of the month that employment ends</v>
          </cell>
          <cell r="B51">
            <v>40057</v>
          </cell>
        </row>
        <row r="52">
          <cell r="A52" t="str">
            <v>1st of the month after the last day of employment</v>
          </cell>
          <cell r="B52">
            <v>40087</v>
          </cell>
        </row>
        <row r="53">
          <cell r="A53" t="str">
            <v>Add one day, then 1st of the month after the last day of employment</v>
          </cell>
          <cell r="B53">
            <v>40118</v>
          </cell>
        </row>
        <row r="54">
          <cell r="B54">
            <v>40148</v>
          </cell>
        </row>
        <row r="55">
          <cell r="A55" t="str">
            <v>Days</v>
          </cell>
        </row>
        <row r="56">
          <cell r="A56" t="str">
            <v>Months</v>
          </cell>
          <cell r="B56" t="str">
            <v>Date of event</v>
          </cell>
        </row>
        <row r="57">
          <cell r="B57" t="str">
            <v>First of month following notification</v>
          </cell>
        </row>
        <row r="58">
          <cell r="B58" t="str">
            <v>First of the month OF the event</v>
          </cell>
        </row>
        <row r="59">
          <cell r="A59" t="str">
            <v>Require HRAdmin to enter</v>
          </cell>
          <cell r="B59" t="str">
            <v>N/A</v>
          </cell>
        </row>
        <row r="60">
          <cell r="A60" t="str">
            <v>Match lead element automatically</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tion"/>
      <sheetName val="Custom Benefits"/>
      <sheetName val="ExpMod Scratch"/>
      <sheetName val="ExpMod Data"/>
      <sheetName val="ExpMod Input"/>
      <sheetName val="ExpMod Cust1"/>
      <sheetName val="ExpMod HMO"/>
      <sheetName val="ExpMod POS"/>
      <sheetName val="ExpMod PPO"/>
      <sheetName val="SCRATCH"/>
      <sheetName val="Custom Data"/>
      <sheetName val="Data Validation"/>
      <sheetName val="Reference Tables"/>
      <sheetName val="SIC Table"/>
      <sheetName val="Targets"/>
      <sheetName val="Input1"/>
      <sheetName val="HRA &amp; HSA"/>
      <sheetName val="Competitor Rate Input"/>
      <sheetName val="EE Input"/>
      <sheetName val="Age Band"/>
      <sheetName val="MultiCo"/>
      <sheetName val="Zip Report"/>
      <sheetName val="ASO Source"/>
      <sheetName val="Input1 (2)"/>
      <sheetName val="EE Input Summ"/>
      <sheetName val="MultiCo (2)"/>
      <sheetName val="CensusSummary"/>
      <sheetName val="CensusSum"/>
      <sheetName val="LifeCensusSum"/>
      <sheetName val="Zips"/>
      <sheetName val="Input1 (3)"/>
      <sheetName val="Actuarial Inputs"/>
      <sheetName val="Graded Retention Table"/>
      <sheetName val="Life Tables"/>
      <sheetName val="LifeCalc"/>
      <sheetName val="LifeFacts"/>
      <sheetName val="Unused"/>
      <sheetName val="CensusSum (2)"/>
      <sheetName val="Other Tables"/>
      <sheetName val="Regions"/>
      <sheetName val="County Factors"/>
      <sheetName val="EnrSum"/>
      <sheetName val="EnrSum CalCobra"/>
      <sheetName val="Trend-Manual"/>
      <sheetName val="Trend-Experience"/>
      <sheetName val="3T"/>
      <sheetName val="4T"/>
      <sheetName val="AgeSexCalcs3"/>
      <sheetName val="AgeSexFactors"/>
      <sheetName val="BOBDemographics"/>
      <sheetName val="Age-Sex Tables"/>
      <sheetName val="Age-Sex Calc"/>
      <sheetName val="FactorSum"/>
      <sheetName val="Floor"/>
      <sheetName val="FactorSumTarget"/>
      <sheetName val="Base Rate Calc"/>
      <sheetName val="Base Rate Calc Target"/>
      <sheetName val="Baja Rates"/>
      <sheetName val="VisionRates"/>
      <sheetName val="DentalRates"/>
      <sheetName val="RateCalcTable"/>
      <sheetName val="RateCalc - Manual"/>
      <sheetName val="RatFacts"/>
      <sheetName val="ExhSum"/>
      <sheetName val="Cover"/>
      <sheetName val="RateCalc"/>
      <sheetName val="pmpm"/>
      <sheetName val="UW Assumptions (51 - 299)"/>
      <sheetName val="UW Assumptions (300+)"/>
      <sheetName val="RateFacts"/>
      <sheetName val="Key Factors"/>
      <sheetName val="LifeFacts (2)"/>
      <sheetName val="County Census"/>
      <sheetName val="Med Rates"/>
      <sheetName val="OOA Med Rates"/>
      <sheetName val="Drug Rates"/>
      <sheetName val="OOA Drug Rates"/>
      <sheetName val="Ancillary Rates"/>
      <sheetName val="PlanSelect"/>
      <sheetName val="Access Baja Custom"/>
      <sheetName val="Cust1"/>
      <sheetName val="Cust2"/>
      <sheetName val="Cust3"/>
      <sheetName val="Med Rates (EE Separated)"/>
      <sheetName val="OOA Med Rates (EE Separated)"/>
      <sheetName val="Drug Rates (EE Separated)"/>
      <sheetName val="OOA Drug Rates (EE Separated)"/>
      <sheetName val="Ancillary Rates (EE Separated)"/>
      <sheetName val="PlanSelect (EE Separated)"/>
      <sheetName val="Cust1 (EE Separated)"/>
      <sheetName val="Cust2 (EE Separated)"/>
      <sheetName val="Cust3 (EE Separated)"/>
      <sheetName val="Compare 3-tier"/>
      <sheetName val="Compare 4-tier"/>
      <sheetName val="SCRATCH (2)"/>
    </sheetNames>
    <sheetDataSet>
      <sheetData sheetId="0"/>
      <sheetData sheetId="1"/>
      <sheetData sheetId="2" refreshError="1"/>
      <sheetData sheetId="3" refreshError="1"/>
      <sheetData sheetId="4" refreshError="1"/>
      <sheetData sheetId="5"/>
      <sheetData sheetId="6" refreshError="1">
        <row r="101">
          <cell r="W101"/>
        </row>
      </sheetData>
      <sheetData sheetId="7" refreshError="1">
        <row r="101">
          <cell r="W101"/>
        </row>
      </sheetData>
      <sheetData sheetId="8" refreshError="1">
        <row r="101">
          <cell r="W101">
            <v>886.05778788313808</v>
          </cell>
        </row>
      </sheetData>
      <sheetData sheetId="9"/>
      <sheetData sheetId="10"/>
      <sheetData sheetId="11" refreshError="1">
        <row r="29">
          <cell r="P29">
            <v>2.0768381907253299E-2</v>
          </cell>
        </row>
      </sheetData>
      <sheetData sheetId="12"/>
      <sheetData sheetId="13"/>
      <sheetData sheetId="14"/>
      <sheetData sheetId="15" refreshError="1">
        <row r="3">
          <cell r="F3">
            <v>200602</v>
          </cell>
        </row>
        <row r="4">
          <cell r="D4" t="str">
            <v>Los Angeles Community College District</v>
          </cell>
        </row>
        <row r="5">
          <cell r="D5">
            <v>39083</v>
          </cell>
        </row>
      </sheetData>
      <sheetData sheetId="16"/>
      <sheetData sheetId="17"/>
      <sheetData sheetId="18"/>
      <sheetData sheetId="19"/>
      <sheetData sheetId="20"/>
      <sheetData sheetId="21" refreshError="1"/>
      <sheetData sheetId="22"/>
      <sheetData sheetId="23"/>
      <sheetData sheetId="24"/>
      <sheetData sheetId="25" refreshError="1"/>
      <sheetData sheetId="26" refreshError="1"/>
      <sheetData sheetId="27"/>
      <sheetData sheetId="28" refreshError="1"/>
      <sheetData sheetId="29"/>
      <sheetData sheetId="30" refreshError="1"/>
      <sheetData sheetId="31"/>
      <sheetData sheetId="32"/>
      <sheetData sheetId="33" refreshError="1"/>
      <sheetData sheetId="34"/>
      <sheetData sheetId="35" refreshError="1"/>
      <sheetData sheetId="36" refreshError="1"/>
      <sheetData sheetId="37"/>
      <sheetData sheetId="38" refreshError="1"/>
      <sheetData sheetId="39" refreshError="1"/>
      <sheetData sheetId="40"/>
      <sheetData sheetId="41"/>
      <sheetData sheetId="42" refreshError="1"/>
      <sheetData sheetId="43"/>
      <sheetData sheetId="44"/>
      <sheetData sheetId="45" refreshError="1"/>
      <sheetData sheetId="46" refreshError="1"/>
      <sheetData sheetId="47" refreshError="1"/>
      <sheetData sheetId="48"/>
      <sheetData sheetId="49"/>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sheetData sheetId="66" refreshError="1"/>
      <sheetData sheetId="67"/>
      <sheetData sheetId="68"/>
      <sheetData sheetId="69" refreshError="1"/>
      <sheetData sheetId="70"/>
      <sheetData sheetId="71"/>
      <sheetData sheetId="72"/>
      <sheetData sheetId="73" refreshError="1"/>
      <sheetData sheetId="74" refreshError="1"/>
      <sheetData sheetId="75" refreshError="1"/>
      <sheetData sheetId="76" refreshError="1"/>
      <sheetData sheetId="77"/>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BATCH"/>
      <sheetName val="RateBuilder"/>
      <sheetName val="Tracking"/>
      <sheetName val="Users"/>
      <sheetName val="Main"/>
      <sheetName val="RDFC"/>
      <sheetName val="INPUTS"/>
      <sheetName val="COVER"/>
      <sheetName val="RFA"/>
      <sheetName val="KFS"/>
      <sheetName val="ASSUMPTIONS"/>
      <sheetName val="HMO"/>
      <sheetName val="HMO1"/>
      <sheetName val="HMO2"/>
      <sheetName val="HMO3"/>
      <sheetName val="POS"/>
      <sheetName val="POS1"/>
      <sheetName val="POS2"/>
      <sheetName val="PPO"/>
      <sheetName val="PPO1"/>
      <sheetName val="PPO2"/>
      <sheetName val="PPO3"/>
      <sheetName val="DOI"/>
      <sheetName val="BAJ"/>
      <sheetName val="ASO"/>
      <sheetName val="AB"/>
      <sheetName val="MPP"/>
      <sheetName val="PS"/>
      <sheetName val="LG"/>
      <sheetName val="XPI"/>
      <sheetName val="XPP"/>
      <sheetName val="XPA"/>
      <sheetName val="Large Claim Review"/>
      <sheetName val="LCR"/>
      <sheetName val="RD"/>
      <sheetName val="CRD"/>
      <sheetName val="CLR"/>
      <sheetName val="MedicalPlans"/>
      <sheetName val="RxPlans"/>
      <sheetName val="Riders"/>
      <sheetName val="DentalRates"/>
      <sheetName val="ReplacementMedicalPlans"/>
      <sheetName val="BenefitCombinations"/>
      <sheetName val="DefaultTierRelativities"/>
      <sheetName val="AgeSexCalcs1"/>
      <sheetName val="AgeSexCalcs2"/>
      <sheetName val="AgeSexCalcs3"/>
      <sheetName val="AgeSexFactors"/>
      <sheetName val="BOBDemographics"/>
      <sheetName val="CountyCalcs1"/>
      <sheetName val="CountyCalcs2"/>
      <sheetName val="CountyFactors"/>
      <sheetName val="StateFactors"/>
      <sheetName val="BOBCountyDistn"/>
      <sheetName val="Contributions"/>
      <sheetName val="Size"/>
      <sheetName val="Industry"/>
      <sheetName val="Retention"/>
      <sheetName val="Trends-Manual"/>
      <sheetName val="Trends-Experience"/>
      <sheetName val="Trends-AnnualRates"/>
      <sheetName val="HRA-HSA"/>
      <sheetName val="RateCorridor"/>
      <sheetName val="Regions"/>
      <sheetName val="ManualPayments"/>
      <sheetName val="UBHCapitation"/>
      <sheetName val="IBNP"/>
      <sheetName val="Pooling"/>
      <sheetName val="Rebates"/>
      <sheetName val="MultipleCase"/>
      <sheetName val="Credibility"/>
      <sheetName val="GCR-1"/>
      <sheetName val="GCR-2"/>
      <sheetName val="GCR-3"/>
      <sheetName val="GCR-4"/>
      <sheetName val="GCR-4B"/>
      <sheetName val="GCR-5"/>
      <sheetName val="GCR-5A"/>
      <sheetName val="GCR-5B"/>
      <sheetName val="GCR-5C"/>
      <sheetName val="GCR-6"/>
      <sheetName val="GCR-7"/>
      <sheetName val="FlowChart"/>
      <sheetName val="Manual"/>
      <sheetName val="Macros"/>
    </sheetNames>
    <sheetDataSet>
      <sheetData sheetId="0" refreshError="1">
        <row r="1">
          <cell r="O1" t="str">
            <v>none</v>
          </cell>
          <cell r="Q1" t="str">
            <v>none</v>
          </cell>
        </row>
        <row r="2">
          <cell r="O2" t="str">
            <v>Alice Chui</v>
          </cell>
          <cell r="Q2" t="str">
            <v>Al Castro</v>
          </cell>
        </row>
        <row r="3">
          <cell r="O3" t="str">
            <v>Anne Ho</v>
          </cell>
          <cell r="Q3" t="str">
            <v>Alexi Vontsolos</v>
          </cell>
        </row>
        <row r="4">
          <cell r="O4" t="str">
            <v>Annie Chiem</v>
          </cell>
          <cell r="Q4" t="str">
            <v>Alice Chui</v>
          </cell>
        </row>
        <row r="5">
          <cell r="O5" t="str">
            <v>Bella Stepanians</v>
          </cell>
          <cell r="Q5" t="str">
            <v>Angela Mullee</v>
          </cell>
        </row>
        <row r="6">
          <cell r="O6" t="str">
            <v>Brett Peeler</v>
          </cell>
          <cell r="Q6" t="str">
            <v>Anita Wasserburger</v>
          </cell>
        </row>
        <row r="7">
          <cell r="O7" t="str">
            <v>Carol Brown</v>
          </cell>
          <cell r="Q7" t="str">
            <v>Anthony Jones</v>
          </cell>
        </row>
        <row r="8">
          <cell r="O8" t="str">
            <v>Chris Seides</v>
          </cell>
          <cell r="Q8" t="str">
            <v>Ariana Madrid</v>
          </cell>
        </row>
        <row r="9">
          <cell r="O9" t="str">
            <v>Debra Sullivan</v>
          </cell>
          <cell r="Q9" t="str">
            <v>Barbara Montes</v>
          </cell>
        </row>
        <row r="10">
          <cell r="O10" t="str">
            <v>Edward Lui</v>
          </cell>
          <cell r="Q10" t="str">
            <v>Bernadette Brunaczki</v>
          </cell>
        </row>
        <row r="11">
          <cell r="O11" t="str">
            <v>Gaelle Gravot</v>
          </cell>
          <cell r="Q11" t="str">
            <v>Beth De la Rosa-Surban</v>
          </cell>
        </row>
        <row r="12">
          <cell r="O12" t="str">
            <v>Gary Cosby</v>
          </cell>
          <cell r="Q12" t="str">
            <v>Bill Cross</v>
          </cell>
        </row>
        <row r="13">
          <cell r="O13" t="str">
            <v>Heather Duong</v>
          </cell>
          <cell r="Q13" t="str">
            <v>Bob Hogg</v>
          </cell>
        </row>
        <row r="14">
          <cell r="O14" t="str">
            <v>Heather Shuffler</v>
          </cell>
          <cell r="Q14" t="str">
            <v>Brian Tuttle</v>
          </cell>
        </row>
        <row r="15">
          <cell r="O15" t="str">
            <v>Holly Si</v>
          </cell>
          <cell r="Q15" t="str">
            <v>Carlos Fernandez</v>
          </cell>
        </row>
        <row r="16">
          <cell r="O16" t="str">
            <v>Jacob Young</v>
          </cell>
          <cell r="Q16" t="str">
            <v>Carol Sellers</v>
          </cell>
        </row>
        <row r="17">
          <cell r="O17" t="str">
            <v>Jarrod Romitti</v>
          </cell>
          <cell r="Q17" t="str">
            <v>Carolyn Singer</v>
          </cell>
        </row>
        <row r="18">
          <cell r="O18" t="str">
            <v>Joe Karle</v>
          </cell>
          <cell r="Q18" t="str">
            <v>Catherine Klapper</v>
          </cell>
        </row>
        <row r="19">
          <cell r="O19" t="str">
            <v>Kathleen Arriaza</v>
          </cell>
          <cell r="Q19" t="str">
            <v>Connie Ince</v>
          </cell>
        </row>
        <row r="20">
          <cell r="O20" t="str">
            <v>Labonee Mohanta</v>
          </cell>
          <cell r="Q20" t="str">
            <v>Dan Fassio</v>
          </cell>
        </row>
        <row r="21">
          <cell r="O21" t="str">
            <v>Mark Heller</v>
          </cell>
          <cell r="Q21" t="str">
            <v>David Argiro</v>
          </cell>
        </row>
        <row r="22">
          <cell r="O22" t="str">
            <v>Michael Horne</v>
          </cell>
          <cell r="Q22" t="str">
            <v>Dawn Crapitto</v>
          </cell>
        </row>
        <row r="23">
          <cell r="O23" t="str">
            <v>Mike Mozeak</v>
          </cell>
          <cell r="Q23" t="str">
            <v>Dawn Thorpe</v>
          </cell>
        </row>
        <row r="24">
          <cell r="O24" t="str">
            <v>Nancy Coombs</v>
          </cell>
          <cell r="Q24" t="str">
            <v>Deborah Charles</v>
          </cell>
        </row>
        <row r="25">
          <cell r="O25" t="str">
            <v>Nelia Garcia</v>
          </cell>
          <cell r="Q25" t="str">
            <v>Diane Young</v>
          </cell>
        </row>
        <row r="26">
          <cell r="O26" t="str">
            <v>Patrick Lam</v>
          </cell>
          <cell r="Q26" t="str">
            <v>Dorothy Hull</v>
          </cell>
        </row>
        <row r="27">
          <cell r="O27" t="str">
            <v>Ric Cruz</v>
          </cell>
          <cell r="Q27" t="str">
            <v>Douglas Elkins</v>
          </cell>
        </row>
        <row r="28">
          <cell r="O28" t="str">
            <v>Robert Aguilar</v>
          </cell>
          <cell r="Q28" t="str">
            <v>Drew Albert</v>
          </cell>
        </row>
        <row r="29">
          <cell r="O29" t="str">
            <v>Sigrid Pricco</v>
          </cell>
          <cell r="Q29" t="str">
            <v>Evelyn Quan</v>
          </cell>
        </row>
        <row r="30">
          <cell r="O30" t="str">
            <v>Socorro Sosa</v>
          </cell>
          <cell r="Q30" t="str">
            <v>Gary Cosby</v>
          </cell>
        </row>
        <row r="31">
          <cell r="O31" t="str">
            <v>Sophia Lam</v>
          </cell>
          <cell r="Q31" t="str">
            <v>Gary Mackenzie</v>
          </cell>
        </row>
        <row r="32">
          <cell r="O32" t="str">
            <v>Tenaya Ledeux</v>
          </cell>
          <cell r="Q32" t="str">
            <v>George DeVries</v>
          </cell>
        </row>
        <row r="33">
          <cell r="O33" t="str">
            <v>Uyen Do</v>
          </cell>
          <cell r="Q33" t="str">
            <v>Geri Hunt</v>
          </cell>
        </row>
        <row r="34">
          <cell r="O34" t="str">
            <v>Will Eichman</v>
          </cell>
          <cell r="Q34" t="str">
            <v>Glenn Gregersen</v>
          </cell>
        </row>
        <row r="35">
          <cell r="Q35" t="str">
            <v>Gregory Kim</v>
          </cell>
        </row>
        <row r="36">
          <cell r="Q36" t="str">
            <v>Honora Ganey</v>
          </cell>
        </row>
        <row r="37">
          <cell r="Q37" t="str">
            <v>Jacob Young</v>
          </cell>
        </row>
        <row r="38">
          <cell r="Q38" t="str">
            <v>Jason Cerofeci</v>
          </cell>
        </row>
        <row r="39">
          <cell r="Q39" t="str">
            <v>Jason Herbison</v>
          </cell>
        </row>
        <row r="40">
          <cell r="Q40" t="str">
            <v>Jesica Baker</v>
          </cell>
        </row>
        <row r="41">
          <cell r="Q41" t="str">
            <v>Jessica Burke</v>
          </cell>
        </row>
        <row r="42">
          <cell r="Q42" t="str">
            <v>Jim Haidet</v>
          </cell>
        </row>
        <row r="43">
          <cell r="Q43" t="str">
            <v>Jim Jackson</v>
          </cell>
        </row>
        <row r="44">
          <cell r="Q44" t="str">
            <v>John Durst</v>
          </cell>
        </row>
        <row r="45">
          <cell r="Q45" t="str">
            <v>Karen Botte</v>
          </cell>
        </row>
        <row r="46">
          <cell r="Q46" t="str">
            <v>Kathleen Farrington</v>
          </cell>
        </row>
        <row r="47">
          <cell r="Q47" t="str">
            <v>Ken Hamm</v>
          </cell>
        </row>
        <row r="48">
          <cell r="Q48" t="str">
            <v>Ken Muth</v>
          </cell>
        </row>
        <row r="49">
          <cell r="Q49" t="str">
            <v>Kevin Walker</v>
          </cell>
        </row>
        <row r="50">
          <cell r="Q50" t="str">
            <v>Kristine Walsh</v>
          </cell>
        </row>
        <row r="51">
          <cell r="Q51" t="str">
            <v>Larry Michaud</v>
          </cell>
        </row>
        <row r="52">
          <cell r="Q52" t="str">
            <v>Lee Scheide</v>
          </cell>
        </row>
        <row r="53">
          <cell r="Q53" t="str">
            <v>Linda Akins-Benevento</v>
          </cell>
        </row>
        <row r="54">
          <cell r="Q54" t="str">
            <v>Linda McTague</v>
          </cell>
        </row>
        <row r="55">
          <cell r="Q55" t="str">
            <v>Linda Patron</v>
          </cell>
        </row>
        <row r="56">
          <cell r="Q56" t="str">
            <v>Lisa Burns</v>
          </cell>
        </row>
        <row r="57">
          <cell r="Q57" t="str">
            <v>Lisa McCoy</v>
          </cell>
        </row>
        <row r="58">
          <cell r="Q58" t="str">
            <v>Marette Heinlo</v>
          </cell>
        </row>
        <row r="59">
          <cell r="Q59" t="str">
            <v>Marisa Anchondo</v>
          </cell>
        </row>
        <row r="60">
          <cell r="Q60" t="str">
            <v>Mark Frey</v>
          </cell>
        </row>
        <row r="61">
          <cell r="Q61" t="str">
            <v>Mark Heller</v>
          </cell>
        </row>
        <row r="62">
          <cell r="Q62" t="str">
            <v>Mark Mayes</v>
          </cell>
        </row>
        <row r="63">
          <cell r="Q63" t="str">
            <v>Mark Robinson</v>
          </cell>
        </row>
        <row r="64">
          <cell r="Q64" t="str">
            <v>Mary Hoffman</v>
          </cell>
        </row>
        <row r="65">
          <cell r="Q65" t="str">
            <v>Mary Houlihan</v>
          </cell>
        </row>
        <row r="66">
          <cell r="Q66" t="str">
            <v>Michael Boyett</v>
          </cell>
        </row>
        <row r="67">
          <cell r="Q67" t="str">
            <v>Michael Robinson</v>
          </cell>
        </row>
        <row r="68">
          <cell r="Q68" t="str">
            <v>Michele Spink</v>
          </cell>
        </row>
        <row r="69">
          <cell r="Q69" t="str">
            <v>Michelle Embry</v>
          </cell>
        </row>
        <row r="70">
          <cell r="Q70" t="str">
            <v>Mike Javor</v>
          </cell>
        </row>
        <row r="71">
          <cell r="Q71" t="str">
            <v>Nancy Eagleton</v>
          </cell>
        </row>
        <row r="72">
          <cell r="Q72" t="str">
            <v>Nancy Poirier</v>
          </cell>
        </row>
        <row r="73">
          <cell r="Q73" t="str">
            <v>Nancy Vernon</v>
          </cell>
        </row>
        <row r="74">
          <cell r="Q74" t="str">
            <v>Nels Johnson</v>
          </cell>
        </row>
        <row r="75">
          <cell r="Q75" t="str">
            <v>Pam Campbell</v>
          </cell>
        </row>
        <row r="76">
          <cell r="Q76" t="str">
            <v>Pat Mullin</v>
          </cell>
        </row>
        <row r="77">
          <cell r="Q77" t="str">
            <v>Pat Taylor</v>
          </cell>
        </row>
        <row r="78">
          <cell r="Q78" t="str">
            <v>Patrick Mullin</v>
          </cell>
        </row>
        <row r="79">
          <cell r="Q79" t="str">
            <v>Patti Carnago</v>
          </cell>
        </row>
        <row r="80">
          <cell r="Q80" t="str">
            <v>Paul Haderlein</v>
          </cell>
        </row>
        <row r="81">
          <cell r="Q81" t="str">
            <v>Renai Fortune</v>
          </cell>
        </row>
        <row r="82">
          <cell r="Q82" t="str">
            <v>Rolando Ylagan</v>
          </cell>
        </row>
        <row r="83">
          <cell r="Q83" t="str">
            <v>Rosanne Crisci-Swan</v>
          </cell>
        </row>
        <row r="84">
          <cell r="Q84" t="str">
            <v>Sandi Eber</v>
          </cell>
        </row>
        <row r="85">
          <cell r="Q85" t="str">
            <v>Sandra Barbella</v>
          </cell>
        </row>
        <row r="86">
          <cell r="Q86" t="str">
            <v>Sandy Schachter</v>
          </cell>
        </row>
        <row r="87">
          <cell r="Q87" t="str">
            <v>Sean Allen</v>
          </cell>
        </row>
        <row r="88">
          <cell r="Q88" t="str">
            <v>Shannon Ahearn</v>
          </cell>
        </row>
        <row r="89">
          <cell r="Q89" t="str">
            <v>Sharon Iorns</v>
          </cell>
        </row>
        <row r="90">
          <cell r="Q90" t="str">
            <v>Shawn Kaye</v>
          </cell>
        </row>
        <row r="91">
          <cell r="Q91" t="str">
            <v>Sonia Duran</v>
          </cell>
        </row>
        <row r="92">
          <cell r="Q92" t="str">
            <v>Susan Nevarez</v>
          </cell>
        </row>
        <row r="93">
          <cell r="Q93" t="str">
            <v>Susan Schnider</v>
          </cell>
        </row>
        <row r="94">
          <cell r="Q94" t="str">
            <v>Susan Toulson</v>
          </cell>
        </row>
        <row r="95">
          <cell r="Q95" t="str">
            <v>Suzanne Rieser</v>
          </cell>
        </row>
        <row r="96">
          <cell r="Q96" t="str">
            <v>Tawnie Navarro</v>
          </cell>
        </row>
        <row r="97">
          <cell r="Q97" t="str">
            <v>Terry Tutton</v>
          </cell>
        </row>
        <row r="98">
          <cell r="Q98" t="str">
            <v>Tonia Wilson</v>
          </cell>
        </row>
      </sheetData>
      <sheetData sheetId="1" refreshError="1"/>
      <sheetData sheetId="2" refreshError="1"/>
      <sheetData sheetId="3" refreshError="1">
        <row r="20">
          <cell r="E20" t="str">
            <v>HMO</v>
          </cell>
        </row>
      </sheetData>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refreshError="1">
        <row r="6">
          <cell r="E6">
            <v>37987</v>
          </cell>
        </row>
        <row r="9">
          <cell r="B9" t="str">
            <v>Lookup</v>
          </cell>
          <cell r="C9" t="str">
            <v>Code</v>
          </cell>
          <cell r="D9" t="str">
            <v>LOB</v>
          </cell>
          <cell r="E9" t="str">
            <v>Status</v>
          </cell>
          <cell r="G9" t="str">
            <v>Description (no commas allowed)</v>
          </cell>
          <cell r="H9" t="str">
            <v>Description (no commas allowed)</v>
          </cell>
          <cell r="I9" t="str">
            <v>Description (no commas allowed)</v>
          </cell>
          <cell r="J9" t="str">
            <v>Copay/Ded Leverage</v>
          </cell>
          <cell r="K9" t="str">
            <v>OV</v>
          </cell>
          <cell r="L9" t="str">
            <v>PREV</v>
          </cell>
          <cell r="M9" t="str">
            <v>HOSP</v>
          </cell>
          <cell r="N9" t="str">
            <v>SNF</v>
          </cell>
          <cell r="O9" t="str">
            <v>ER</v>
          </cell>
          <cell r="P9" t="str">
            <v>SURG</v>
          </cell>
          <cell r="Q9" t="str">
            <v>AMB</v>
          </cell>
          <cell r="R9" t="str">
            <v>DME</v>
          </cell>
          <cell r="S9" t="str">
            <v>Deductible</v>
          </cell>
          <cell r="T9" t="str">
            <v>Coinsurance</v>
          </cell>
          <cell r="U9" t="str">
            <v>Coinsurance Maximum</v>
          </cell>
          <cell r="V9" t="str">
            <v>Office Visit Copay</v>
          </cell>
          <cell r="W9" t="str">
            <v>Inpatient Hospital Copay</v>
          </cell>
        </row>
        <row r="10">
          <cell r="B10" t="str">
            <v>NONEPPO</v>
          </cell>
          <cell r="C10" t="str">
            <v>NONE</v>
          </cell>
          <cell r="D10" t="str">
            <v>PPO</v>
          </cell>
          <cell r="E10" t="str">
            <v>Y</v>
          </cell>
          <cell r="F10">
            <v>0</v>
          </cell>
          <cell r="G10" t="str">
            <v>no current medical plan</v>
          </cell>
          <cell r="H10" t="str">
            <v>no current medical plan</v>
          </cell>
          <cell r="I10" t="str">
            <v>no current medical plan</v>
          </cell>
          <cell r="J10">
            <v>0</v>
          </cell>
        </row>
        <row r="11">
          <cell r="B11" t="str">
            <v>REFPPO</v>
          </cell>
          <cell r="C11" t="str">
            <v>REF</v>
          </cell>
          <cell r="D11" t="str">
            <v>PPO</v>
          </cell>
          <cell r="E11" t="str">
            <v>N</v>
          </cell>
          <cell r="F11">
            <v>161.45919374324893</v>
          </cell>
          <cell r="G11" t="str">
            <v>Reference Plan (not for Sale)</v>
          </cell>
          <cell r="H11" t="str">
            <v>Reference Plan (not for Sale)</v>
          </cell>
          <cell r="I11" t="str">
            <v>Reference Plan (not for Sale)</v>
          </cell>
          <cell r="J11">
            <v>0</v>
          </cell>
        </row>
        <row r="12">
          <cell r="B12" t="str">
            <v>W6PPO</v>
          </cell>
          <cell r="C12" t="str">
            <v>W6</v>
          </cell>
          <cell r="D12" t="str">
            <v>PPO</v>
          </cell>
          <cell r="E12" t="str">
            <v>N</v>
          </cell>
          <cell r="F12">
            <v>139.97712669738939</v>
          </cell>
          <cell r="G12" t="str">
            <v>PPO $0/500 90/70 2k/10k $15 OV</v>
          </cell>
          <cell r="H12" t="str">
            <v>PPO $0/500 90/70 2k/10k $15 OV</v>
          </cell>
          <cell r="I12" t="str">
            <v>PPO $0/500 90/70 2k/10k $15 OV</v>
          </cell>
          <cell r="J12">
            <v>5.8839808012824957E-2</v>
          </cell>
          <cell r="S12" t="str">
            <v>$0/$500</v>
          </cell>
          <cell r="T12" t="str">
            <v>90%/70%</v>
          </cell>
          <cell r="U12" t="str">
            <v>2k/10k</v>
          </cell>
          <cell r="V12" t="str">
            <v>$15</v>
          </cell>
          <cell r="W12" t="str">
            <v>$0</v>
          </cell>
        </row>
        <row r="13">
          <cell r="B13" t="str">
            <v>W7PPO</v>
          </cell>
          <cell r="C13" t="str">
            <v>W7</v>
          </cell>
          <cell r="D13" t="str">
            <v>PPO</v>
          </cell>
          <cell r="E13" t="str">
            <v>N</v>
          </cell>
          <cell r="F13">
            <v>132.52027257549096</v>
          </cell>
          <cell r="G13" t="str">
            <v>PPO $250 90/70 2k/10k $15 OV</v>
          </cell>
          <cell r="H13" t="str">
            <v>PPO $250 90/70 2k/10k $15 OV</v>
          </cell>
          <cell r="I13" t="str">
            <v>PPO $250 90/70 2k/10k $15 OV</v>
          </cell>
          <cell r="J13">
            <v>9.5582251790018447E-2</v>
          </cell>
          <cell r="S13" t="str">
            <v>$250</v>
          </cell>
          <cell r="T13" t="str">
            <v>90%/70%</v>
          </cell>
          <cell r="U13" t="str">
            <v>2k/10k</v>
          </cell>
          <cell r="V13" t="str">
            <v>$15</v>
          </cell>
          <cell r="W13" t="str">
            <v>$200/day</v>
          </cell>
        </row>
        <row r="14">
          <cell r="B14" t="str">
            <v>W8PPO</v>
          </cell>
          <cell r="C14" t="str">
            <v>W8</v>
          </cell>
          <cell r="D14" t="str">
            <v>PPO</v>
          </cell>
          <cell r="E14" t="str">
            <v>N</v>
          </cell>
          <cell r="F14">
            <v>121.19295709760688</v>
          </cell>
          <cell r="G14" t="str">
            <v>PPO $500 90/70 3k/10k $25 OV</v>
          </cell>
          <cell r="H14" t="str">
            <v>PPO $500 90/70 3k/10k $25 OV</v>
          </cell>
          <cell r="I14" t="str">
            <v>PPO $500 90/70 3k/10k $25 OV</v>
          </cell>
          <cell r="J14">
            <v>0.15191226388631129</v>
          </cell>
          <cell r="S14" t="str">
            <v>$500</v>
          </cell>
          <cell r="T14" t="str">
            <v>90%/70%</v>
          </cell>
          <cell r="U14" t="str">
            <v>3k/10k</v>
          </cell>
          <cell r="V14" t="str">
            <v>$25</v>
          </cell>
          <cell r="W14" t="str">
            <v>$200/day</v>
          </cell>
        </row>
        <row r="15">
          <cell r="B15" t="str">
            <v>W9PPO</v>
          </cell>
          <cell r="C15" t="str">
            <v>W9</v>
          </cell>
          <cell r="D15" t="str">
            <v>PPO</v>
          </cell>
          <cell r="E15" t="str">
            <v>N</v>
          </cell>
          <cell r="F15">
            <v>108.41329187122351</v>
          </cell>
          <cell r="G15" t="str">
            <v>PPO $1000 90/70 4k/10k $35 OV</v>
          </cell>
          <cell r="H15" t="str">
            <v>PPO $1000 90/70 4k/10k $35 OV</v>
          </cell>
          <cell r="I15" t="str">
            <v>PPO $1000 90/70 4k/10k $35 OV</v>
          </cell>
          <cell r="J15">
            <v>0.22444826783033056</v>
          </cell>
          <cell r="S15" t="str">
            <v>$1000</v>
          </cell>
          <cell r="T15" t="str">
            <v>90%/70%</v>
          </cell>
          <cell r="U15" t="str">
            <v>4k/10k</v>
          </cell>
          <cell r="V15" t="str">
            <v>$35</v>
          </cell>
          <cell r="W15" t="str">
            <v>$200/day</v>
          </cell>
        </row>
        <row r="16">
          <cell r="B16" t="str">
            <v>WJPPO</v>
          </cell>
          <cell r="C16" t="str">
            <v>WJ</v>
          </cell>
          <cell r="D16" t="str">
            <v>PPO</v>
          </cell>
          <cell r="E16" t="str">
            <v>N</v>
          </cell>
          <cell r="F16">
            <v>133.73327084529825</v>
          </cell>
          <cell r="G16" t="str">
            <v>PPO $0/500 80/50 2k/10k $15 OV</v>
          </cell>
          <cell r="H16" t="str">
            <v>PPO $0/500 80/50 2k/10k $15 OV</v>
          </cell>
          <cell r="I16" t="str">
            <v>PPO $0/500 80/50 2k/10k $15 OV</v>
          </cell>
          <cell r="J16">
            <v>7.4505662141037821E-2</v>
          </cell>
          <cell r="S16" t="str">
            <v>$0/$500</v>
          </cell>
          <cell r="T16" t="str">
            <v>80%/50%</v>
          </cell>
          <cell r="U16" t="str">
            <v>2k/10k</v>
          </cell>
          <cell r="V16" t="str">
            <v>$15</v>
          </cell>
          <cell r="W16" t="str">
            <v>$0</v>
          </cell>
        </row>
        <row r="17">
          <cell r="B17" t="str">
            <v>WKPPO</v>
          </cell>
          <cell r="C17" t="str">
            <v>WK</v>
          </cell>
          <cell r="D17" t="str">
            <v>PPO</v>
          </cell>
          <cell r="E17" t="str">
            <v>N</v>
          </cell>
          <cell r="F17">
            <v>127.05096363941942</v>
          </cell>
          <cell r="G17" t="str">
            <v>PPO $250 80/50 2k/10k $15 OV</v>
          </cell>
          <cell r="H17" t="str">
            <v>PPO $250 80/50 2k/10k $15 OV</v>
          </cell>
          <cell r="I17" t="str">
            <v>PPO $250 80/50 2k/10k $15 OV</v>
          </cell>
          <cell r="J17">
            <v>0.1106785426263146</v>
          </cell>
          <cell r="S17" t="str">
            <v>$250</v>
          </cell>
          <cell r="T17" t="str">
            <v>80%/50%</v>
          </cell>
          <cell r="U17" t="str">
            <v>2k/10k</v>
          </cell>
          <cell r="V17" t="str">
            <v>$15</v>
          </cell>
          <cell r="W17" t="str">
            <v>$300/day</v>
          </cell>
        </row>
        <row r="18">
          <cell r="B18" t="str">
            <v>WLPPO</v>
          </cell>
          <cell r="C18" t="str">
            <v>WL</v>
          </cell>
          <cell r="D18" t="str">
            <v>PPO</v>
          </cell>
          <cell r="E18" t="str">
            <v>N</v>
          </cell>
          <cell r="F18">
            <v>115.4021917112493</v>
          </cell>
          <cell r="G18" t="str">
            <v>PPO $500 80/50 3k/10k $25 OV</v>
          </cell>
          <cell r="H18" t="str">
            <v>PPO $500 80/50 3k/10k $25 OV</v>
          </cell>
          <cell r="I18" t="str">
            <v>PPO $500 80/50 3k/10k $25 OV</v>
          </cell>
          <cell r="J18">
            <v>0.16739902893846414</v>
          </cell>
          <cell r="S18" t="str">
            <v>$500</v>
          </cell>
          <cell r="T18" t="str">
            <v>80%/50%</v>
          </cell>
          <cell r="U18" t="str">
            <v>3k/10k</v>
          </cell>
          <cell r="V18" t="str">
            <v>$25</v>
          </cell>
          <cell r="W18" t="str">
            <v>$300/day</v>
          </cell>
        </row>
        <row r="19">
          <cell r="B19" t="str">
            <v>WMPPO</v>
          </cell>
          <cell r="C19" t="str">
            <v>WM</v>
          </cell>
          <cell r="D19" t="str">
            <v>PPO</v>
          </cell>
          <cell r="E19" t="str">
            <v>N</v>
          </cell>
          <cell r="F19">
            <v>102.95320337610214</v>
          </cell>
          <cell r="G19" t="str">
            <v>PPO $1000 80/50 4k/10k $35 OV</v>
          </cell>
          <cell r="H19" t="str">
            <v>PPO $1000 80/50 4k/10k $35 OV</v>
          </cell>
          <cell r="I19" t="str">
            <v>PPO $1000 80/50 4k/10k $35 OV</v>
          </cell>
          <cell r="J19">
            <v>0.24066000312640945</v>
          </cell>
          <cell r="S19" t="str">
            <v>$1000</v>
          </cell>
          <cell r="T19" t="str">
            <v>80%/50%</v>
          </cell>
          <cell r="U19" t="str">
            <v>4k/10k</v>
          </cell>
          <cell r="V19" t="str">
            <v>$35</v>
          </cell>
          <cell r="W19" t="str">
            <v>$300/day</v>
          </cell>
        </row>
        <row r="20">
          <cell r="B20" t="str">
            <v>WNPPO</v>
          </cell>
          <cell r="C20" t="str">
            <v>WN</v>
          </cell>
          <cell r="D20" t="str">
            <v>PPO</v>
          </cell>
          <cell r="E20" t="str">
            <v>Y</v>
          </cell>
          <cell r="F20">
            <v>144.29032787453099</v>
          </cell>
          <cell r="G20" t="str">
            <v>PPO $0/500 90/70 1k/3k $10 OV $200/day IP Hospital</v>
          </cell>
          <cell r="H20" t="str">
            <v>PPO $0/500 90/70 1k/3k $10 OV $200/day IP Hospital</v>
          </cell>
          <cell r="I20" t="str">
            <v>Shield Spectrum PPO Plus Plan Zero Deductible</v>
          </cell>
          <cell r="J20">
            <v>5.0627567930612294E-2</v>
          </cell>
          <cell r="S20" t="str">
            <v>$0/$500</v>
          </cell>
          <cell r="T20" t="str">
            <v>90%/70%</v>
          </cell>
          <cell r="U20" t="str">
            <v>1k/3k</v>
          </cell>
          <cell r="V20" t="str">
            <v>$10</v>
          </cell>
          <cell r="W20" t="str">
            <v>$200/day</v>
          </cell>
        </row>
        <row r="21">
          <cell r="B21" t="str">
            <v>WPPPO</v>
          </cell>
          <cell r="C21" t="str">
            <v>WP</v>
          </cell>
          <cell r="D21" t="str">
            <v>PPO</v>
          </cell>
          <cell r="E21" t="str">
            <v>Y</v>
          </cell>
          <cell r="F21">
            <v>137.94112115135542</v>
          </cell>
          <cell r="G21" t="str">
            <v>PPO $250 90/70 1k/3k $10 OV</v>
          </cell>
          <cell r="H21" t="str">
            <v>PPO $250 90/70 1k/3k $10 OV</v>
          </cell>
          <cell r="I21" t="str">
            <v>Shield Spectrum PPO Plus Plan 250 Premier</v>
          </cell>
          <cell r="J21">
            <v>7.3773883697800802E-2</v>
          </cell>
          <cell r="S21" t="str">
            <v>$250</v>
          </cell>
          <cell r="T21" t="str">
            <v>90%/70%</v>
          </cell>
          <cell r="U21" t="str">
            <v>1k/3k</v>
          </cell>
          <cell r="V21" t="str">
            <v>$10</v>
          </cell>
          <cell r="W21" t="str">
            <v>$0</v>
          </cell>
        </row>
        <row r="22">
          <cell r="B22" t="str">
            <v>WQPPO</v>
          </cell>
          <cell r="C22" t="str">
            <v>WQ</v>
          </cell>
          <cell r="D22" t="str">
            <v>PPO</v>
          </cell>
          <cell r="E22" t="str">
            <v>Y</v>
          </cell>
          <cell r="F22">
            <v>136.00423160126425</v>
          </cell>
          <cell r="G22" t="str">
            <v>PPO $250 90/70 2k/5k $10 OV</v>
          </cell>
          <cell r="H22" t="str">
            <v>PPO $250 90/70 2k/5k $10 OV</v>
          </cell>
          <cell r="I22" t="str">
            <v>Shield Spectrum PPO Plus Plan 250 Standard</v>
          </cell>
          <cell r="J22">
            <v>7.220735857116356E-2</v>
          </cell>
          <cell r="S22" t="str">
            <v>$250</v>
          </cell>
          <cell r="T22" t="str">
            <v>90%/70%</v>
          </cell>
          <cell r="U22" t="str">
            <v>2k/5k</v>
          </cell>
          <cell r="V22" t="str">
            <v>$10</v>
          </cell>
          <cell r="W22" t="str">
            <v>$0</v>
          </cell>
        </row>
        <row r="23">
          <cell r="B23" t="str">
            <v>X8PPO</v>
          </cell>
          <cell r="C23" t="str">
            <v>X8</v>
          </cell>
          <cell r="D23" t="str">
            <v>PPO</v>
          </cell>
          <cell r="E23" t="str">
            <v>Y</v>
          </cell>
          <cell r="F23">
            <v>142.60608811729929</v>
          </cell>
          <cell r="G23" t="str">
            <v>PPO $0/500 90/70 2k/5k $10 OV</v>
          </cell>
          <cell r="H23" t="str">
            <v>PPO $0/500 90/70 2k/5k $10 OV</v>
          </cell>
          <cell r="I23" t="str">
            <v>Shield Spectrum PPO Plan Zero Deductible</v>
          </cell>
          <cell r="J23">
            <v>4.4572907691173835E-2</v>
          </cell>
          <cell r="S23" t="str">
            <v>$0/$500</v>
          </cell>
          <cell r="T23" t="str">
            <v>90%/70%</v>
          </cell>
          <cell r="U23" t="str">
            <v>2k/5k</v>
          </cell>
          <cell r="V23" t="str">
            <v>$10</v>
          </cell>
          <cell r="W23" t="str">
            <v>$0</v>
          </cell>
        </row>
        <row r="24">
          <cell r="B24" t="str">
            <v>X9PPO</v>
          </cell>
          <cell r="C24" t="str">
            <v>X9</v>
          </cell>
          <cell r="D24" t="str">
            <v>PPO</v>
          </cell>
          <cell r="E24" t="str">
            <v>Y</v>
          </cell>
          <cell r="F24">
            <v>133.4107878400103</v>
          </cell>
          <cell r="G24" t="str">
            <v>PPO $250 90/70 2k/10k $15 OV</v>
          </cell>
          <cell r="H24" t="str">
            <v>PPO $250 90/70 2k/10k $15 OV</v>
          </cell>
          <cell r="I24" t="str">
            <v>Shield Spectrum PPO Plan 250 Premier</v>
          </cell>
          <cell r="J24">
            <v>8.7431717635315653E-2</v>
          </cell>
          <cell r="S24" t="str">
            <v>$250</v>
          </cell>
          <cell r="T24" t="str">
            <v>90%/70%</v>
          </cell>
          <cell r="U24" t="str">
            <v>2k/10k</v>
          </cell>
          <cell r="V24" t="str">
            <v>$15</v>
          </cell>
          <cell r="W24" t="str">
            <v>$0</v>
          </cell>
        </row>
        <row r="25">
          <cell r="B25" t="str">
            <v>XPPPO</v>
          </cell>
          <cell r="C25" t="str">
            <v>XP</v>
          </cell>
          <cell r="D25" t="str">
            <v>PPO</v>
          </cell>
          <cell r="E25" t="str">
            <v>N</v>
          </cell>
          <cell r="F25">
            <v>122.0782059349427</v>
          </cell>
          <cell r="G25" t="str">
            <v>PPO $500 90/70 3k/10k $25 OV $100/admit IP Hospital</v>
          </cell>
          <cell r="H25" t="str">
            <v>PPO $500 90/70 3k/10k $25 OV $100/admit IP Hospital</v>
          </cell>
          <cell r="I25" t="str">
            <v>PPO $500 90/70 3k/10k $25 OV $100/admit IP Hospital</v>
          </cell>
          <cell r="J25">
            <v>0.14306413474863167</v>
          </cell>
          <cell r="S25" t="str">
            <v>$500</v>
          </cell>
          <cell r="T25" t="str">
            <v>90%/70%</v>
          </cell>
          <cell r="U25" t="str">
            <v>3k/10k</v>
          </cell>
          <cell r="V25" t="str">
            <v>$25</v>
          </cell>
          <cell r="W25" t="str">
            <v>$100/admit</v>
          </cell>
        </row>
        <row r="26">
          <cell r="B26" t="str">
            <v>XQPPO</v>
          </cell>
          <cell r="C26" t="str">
            <v>XQ</v>
          </cell>
          <cell r="D26" t="str">
            <v>PPO</v>
          </cell>
          <cell r="E26" t="str">
            <v>Y</v>
          </cell>
          <cell r="F26">
            <v>112.24914395065184</v>
          </cell>
          <cell r="G26" t="str">
            <v>PPO $500 80/60 3k/10k $35 OV $250/admit IP Hospital</v>
          </cell>
          <cell r="H26" t="str">
            <v>PPO $500 80/60 3k/10k $35 OV $250/admit IP Hospital</v>
          </cell>
          <cell r="I26" t="str">
            <v>Shield Spectrum PPO Plan 500</v>
          </cell>
          <cell r="J26">
            <v>0.19272856545378803</v>
          </cell>
          <cell r="S26" t="str">
            <v>$500</v>
          </cell>
          <cell r="T26" t="str">
            <v>80%/60%</v>
          </cell>
          <cell r="U26" t="str">
            <v>3k/10k</v>
          </cell>
          <cell r="V26" t="str">
            <v>$35</v>
          </cell>
          <cell r="W26" t="str">
            <v>$250/admit</v>
          </cell>
        </row>
        <row r="27">
          <cell r="B27" t="str">
            <v>XRPPO</v>
          </cell>
          <cell r="C27" t="str">
            <v>XR</v>
          </cell>
          <cell r="D27" t="str">
            <v>PPO</v>
          </cell>
          <cell r="E27" t="str">
            <v>Y</v>
          </cell>
          <cell r="F27">
            <v>98.135104298252671</v>
          </cell>
          <cell r="G27" t="str">
            <v>PPO $1000 80/50 4k/10k $45 OV $1000/year IP Hospital</v>
          </cell>
          <cell r="H27" t="str">
            <v>PPO $1000 80/50 4k/10k $45 OV $1000/year IP Hospital</v>
          </cell>
          <cell r="I27" t="str">
            <v>Shield Spectrum PPO Plan 1000</v>
          </cell>
          <cell r="J27">
            <v>0.28912206448933109</v>
          </cell>
          <cell r="S27" t="str">
            <v>$1000</v>
          </cell>
          <cell r="T27" t="str">
            <v>80%/50%</v>
          </cell>
          <cell r="U27" t="str">
            <v>4k/10k</v>
          </cell>
          <cell r="V27" t="str">
            <v>$45</v>
          </cell>
          <cell r="W27" t="str">
            <v>$1000/admit</v>
          </cell>
        </row>
        <row r="28">
          <cell r="B28" t="str">
            <v>XYPPO</v>
          </cell>
          <cell r="C28" t="str">
            <v>XY</v>
          </cell>
          <cell r="D28" t="str">
            <v>PPO</v>
          </cell>
          <cell r="E28" t="str">
            <v>Y</v>
          </cell>
          <cell r="F28">
            <v>121.44177814864258</v>
          </cell>
          <cell r="G28" t="str">
            <v>PPO $250 80/60 3k/10k $25 OV $100/admit IP Hospital</v>
          </cell>
          <cell r="H28" t="str">
            <v>PPO $250 80/60 3k/10k $25 OV $100/admit IP Hospital</v>
          </cell>
          <cell r="I28" t="str">
            <v>Shield Spectrum PPO Plan 250 Standard</v>
          </cell>
          <cell r="J28">
            <v>0.13608237833987014</v>
          </cell>
          <cell r="S28" t="str">
            <v>$250</v>
          </cell>
          <cell r="T28" t="str">
            <v>80%/60%</v>
          </cell>
          <cell r="U28" t="str">
            <v>3k/10k</v>
          </cell>
          <cell r="V28" t="str">
            <v>$25</v>
          </cell>
          <cell r="W28" t="str">
            <v>$100/admit</v>
          </cell>
        </row>
        <row r="29">
          <cell r="B29" t="str">
            <v>YJPPO</v>
          </cell>
          <cell r="C29" t="str">
            <v>YJ</v>
          </cell>
          <cell r="D29" t="str">
            <v>PPO</v>
          </cell>
          <cell r="E29" t="str">
            <v>Y</v>
          </cell>
          <cell r="F29">
            <v>128.26387862122604</v>
          </cell>
          <cell r="G29" t="str">
            <v>PPO $500 90/70 2k/5k $15 OV</v>
          </cell>
          <cell r="H29" t="str">
            <v>PPO $500 90/70 2k/5k $15 OV</v>
          </cell>
          <cell r="I29" t="str">
            <v>Shield Spectrum PPO Plus 500 Premier</v>
          </cell>
          <cell r="J29">
            <v>0.10820376441626367</v>
          </cell>
          <cell r="S29" t="str">
            <v>$500</v>
          </cell>
          <cell r="T29" t="str">
            <v>90%/70%</v>
          </cell>
          <cell r="U29" t="str">
            <v>2k/5k</v>
          </cell>
          <cell r="V29" t="str">
            <v>$15</v>
          </cell>
          <cell r="W29" t="str">
            <v>$0</v>
          </cell>
        </row>
        <row r="30">
          <cell r="B30" t="str">
            <v>YKPPO</v>
          </cell>
          <cell r="C30" t="str">
            <v>YK</v>
          </cell>
          <cell r="D30" t="str">
            <v>PPO</v>
          </cell>
          <cell r="E30" t="str">
            <v>Y</v>
          </cell>
          <cell r="F30">
            <v>119.74595727543669</v>
          </cell>
          <cell r="G30" t="str">
            <v>PPO $1000 90/70 3k/10k $15 OV</v>
          </cell>
          <cell r="H30" t="str">
            <v>PPO $1000 90/70 3k/10k $15 OV</v>
          </cell>
          <cell r="I30" t="str">
            <v>Shield Spectrum PPO Plus 1000 Premier</v>
          </cell>
          <cell r="J30">
            <v>0.13990869958147689</v>
          </cell>
          <cell r="S30" t="str">
            <v>$1000</v>
          </cell>
          <cell r="T30" t="str">
            <v>90%/70%</v>
          </cell>
          <cell r="U30" t="str">
            <v>3k/10k</v>
          </cell>
          <cell r="V30" t="str">
            <v>$15</v>
          </cell>
          <cell r="W30" t="str">
            <v>$0</v>
          </cell>
        </row>
        <row r="31">
          <cell r="B31" t="str">
            <v>YLPPO</v>
          </cell>
          <cell r="C31" t="str">
            <v>YL</v>
          </cell>
          <cell r="D31" t="str">
            <v>PPO</v>
          </cell>
          <cell r="E31" t="str">
            <v>Y</v>
          </cell>
          <cell r="F31">
            <v>111.71648923943967</v>
          </cell>
          <cell r="G31" t="str">
            <v>PPO $1500 90/70 3k/10k $20 OV</v>
          </cell>
          <cell r="H31" t="str">
            <v>PPO $1500 90/70 3k/10k $20 OV</v>
          </cell>
          <cell r="I31" t="str">
            <v>Shield Spectrum PPO Plus 1500 Premier</v>
          </cell>
          <cell r="J31">
            <v>0.17844464244251013</v>
          </cell>
          <cell r="S31" t="str">
            <v>$1500</v>
          </cell>
          <cell r="T31" t="str">
            <v>90%/70%</v>
          </cell>
          <cell r="U31" t="str">
            <v>3k/10k</v>
          </cell>
          <cell r="V31" t="str">
            <v>$20</v>
          </cell>
          <cell r="W31" t="str">
            <v>$0</v>
          </cell>
        </row>
        <row r="32">
          <cell r="B32" t="str">
            <v>YMPPO</v>
          </cell>
          <cell r="C32" t="str">
            <v>YM</v>
          </cell>
          <cell r="D32" t="str">
            <v>PPO</v>
          </cell>
          <cell r="E32" t="str">
            <v>Y</v>
          </cell>
          <cell r="F32">
            <v>114.54793129186643</v>
          </cell>
          <cell r="G32" t="str">
            <v>PPO $1000 80/60 3k/10k $15 OV $250/admit IP Hospital</v>
          </cell>
          <cell r="H32" t="str">
            <v>PPO $1000 80/60 3k/10k $15 OV $250/admit IP Hospital</v>
          </cell>
          <cell r="I32" t="str">
            <v>Shield Spectrum PPO Plus 1000 Standard</v>
          </cell>
          <cell r="J32">
            <v>0.15539663408437931</v>
          </cell>
          <cell r="S32" t="str">
            <v>$1000</v>
          </cell>
          <cell r="T32" t="str">
            <v>80%/60%</v>
          </cell>
          <cell r="U32" t="str">
            <v>3k/10k</v>
          </cell>
          <cell r="V32" t="str">
            <v>$15</v>
          </cell>
          <cell r="W32" t="str">
            <v>$250/admit</v>
          </cell>
        </row>
        <row r="33">
          <cell r="B33" t="str">
            <v>YNPPO</v>
          </cell>
          <cell r="C33" t="str">
            <v>YN</v>
          </cell>
          <cell r="D33" t="str">
            <v>PPO</v>
          </cell>
          <cell r="E33" t="str">
            <v>Y</v>
          </cell>
          <cell r="F33">
            <v>107.22461964442338</v>
          </cell>
          <cell r="G33" t="str">
            <v>PPO $1500 80/60 3k/10k $20 OV $250/admit IP Hospital</v>
          </cell>
          <cell r="H33" t="str">
            <v>PPO $1500 80/60 3k/10k $20 OV $250/admit IP Hospital</v>
          </cell>
          <cell r="I33" t="str">
            <v>Shield Spectrum PPO Plus 1500 Standard</v>
          </cell>
          <cell r="J33">
            <v>0.19376087949182441</v>
          </cell>
          <cell r="S33" t="str">
            <v>$1500</v>
          </cell>
          <cell r="T33" t="str">
            <v>80%/60%</v>
          </cell>
          <cell r="U33" t="str">
            <v>3k/10k</v>
          </cell>
          <cell r="V33" t="str">
            <v>$20</v>
          </cell>
          <cell r="W33" t="str">
            <v>$250/admit</v>
          </cell>
        </row>
        <row r="34">
          <cell r="B34" t="str">
            <v>UZPPO</v>
          </cell>
          <cell r="C34" t="str">
            <v>UZ</v>
          </cell>
          <cell r="D34" t="str">
            <v>PPO</v>
          </cell>
          <cell r="E34" t="str">
            <v>Y</v>
          </cell>
          <cell r="F34">
            <v>97.805543207297021</v>
          </cell>
          <cell r="G34" t="str">
            <v>$2250 Deductible Preferred Savings Plan with HSA</v>
          </cell>
          <cell r="H34" t="str">
            <v>$2250 Deductible Preferred Savings Plan with HSA</v>
          </cell>
          <cell r="I34" t="str">
            <v>Shield Spectrum PPO Savings Plan with HSA</v>
          </cell>
          <cell r="J34">
            <v>0</v>
          </cell>
        </row>
        <row r="35">
          <cell r="B35" t="str">
            <v>OTPPO</v>
          </cell>
          <cell r="C35" t="str">
            <v>OT</v>
          </cell>
          <cell r="D35" t="str">
            <v>PPO</v>
          </cell>
          <cell r="E35" t="str">
            <v>N</v>
          </cell>
          <cell r="F35">
            <v>144.29032787453099</v>
          </cell>
          <cell r="G35" t="str">
            <v>PPO $0/500 90/70 1k/3k $10 OV $200/day IP Hospital</v>
          </cell>
          <cell r="H35" t="str">
            <v>PPO $0/500 90/70 1k/3k $10 OV $200/day IP Hospital</v>
          </cell>
          <cell r="I35" t="str">
            <v>Shield Spectrum PPO Plus Plan Zero Deductible</v>
          </cell>
          <cell r="J35">
            <v>5.0627567930612294E-2</v>
          </cell>
          <cell r="S35" t="str">
            <v>$0/$500</v>
          </cell>
          <cell r="T35" t="str">
            <v>90%/70%</v>
          </cell>
          <cell r="U35" t="str">
            <v>1k/3k</v>
          </cell>
          <cell r="V35" t="str">
            <v>$10</v>
          </cell>
          <cell r="W35" t="str">
            <v>$200/day</v>
          </cell>
        </row>
        <row r="36">
          <cell r="B36" t="str">
            <v>OUPPO</v>
          </cell>
          <cell r="C36" t="str">
            <v>OU</v>
          </cell>
          <cell r="D36" t="str">
            <v>PPO</v>
          </cell>
          <cell r="E36" t="str">
            <v>N</v>
          </cell>
          <cell r="F36">
            <v>137.94112115135542</v>
          </cell>
          <cell r="G36" t="str">
            <v>PPO $250 90/70 1k/3k $10 OV</v>
          </cell>
          <cell r="H36" t="str">
            <v>PPO $250 90/70 1k/3k $10 OV</v>
          </cell>
          <cell r="I36" t="str">
            <v>Shield Spectrum PPO Plus Plan 250 Premier</v>
          </cell>
          <cell r="J36">
            <v>7.3773883697800802E-2</v>
          </cell>
          <cell r="S36" t="str">
            <v>$250</v>
          </cell>
          <cell r="T36" t="str">
            <v>90%/70%</v>
          </cell>
          <cell r="U36" t="str">
            <v>1k/3k</v>
          </cell>
          <cell r="V36" t="str">
            <v>$10</v>
          </cell>
          <cell r="W36" t="str">
            <v>$0</v>
          </cell>
        </row>
        <row r="37">
          <cell r="B37" t="str">
            <v>OVPPO</v>
          </cell>
          <cell r="C37" t="str">
            <v>OV</v>
          </cell>
          <cell r="D37" t="str">
            <v>PPO</v>
          </cell>
          <cell r="E37" t="str">
            <v>N</v>
          </cell>
          <cell r="F37">
            <v>136.00423160126425</v>
          </cell>
          <cell r="G37" t="str">
            <v>PPO $250 90/70 2k/5k $10 OV</v>
          </cell>
          <cell r="H37" t="str">
            <v>PPO $250 90/70 2k/5k $10 OV</v>
          </cell>
          <cell r="I37" t="str">
            <v>Shield Spectrum PPO Plus Plan 250 Standard</v>
          </cell>
          <cell r="J37">
            <v>7.220735857116356E-2</v>
          </cell>
          <cell r="S37" t="str">
            <v>$250</v>
          </cell>
          <cell r="T37" t="str">
            <v>90%/70%</v>
          </cell>
          <cell r="U37" t="str">
            <v>2k/5k</v>
          </cell>
          <cell r="V37" t="str">
            <v>$10</v>
          </cell>
          <cell r="W37" t="str">
            <v>$0</v>
          </cell>
        </row>
        <row r="38">
          <cell r="B38" t="str">
            <v>OWPPO</v>
          </cell>
          <cell r="C38" t="str">
            <v>OW</v>
          </cell>
          <cell r="D38" t="str">
            <v>PPO</v>
          </cell>
          <cell r="E38" t="str">
            <v>N</v>
          </cell>
          <cell r="F38">
            <v>128.26387862122604</v>
          </cell>
          <cell r="G38" t="str">
            <v>PPO $500 90/70 2k/5k $15 OV</v>
          </cell>
          <cell r="H38" t="str">
            <v>PPO $500 90/70 2k/5k $15 OV</v>
          </cell>
          <cell r="I38" t="str">
            <v>Shield Spectrum PPO Plus Plan 500 Premier</v>
          </cell>
          <cell r="J38">
            <v>0.10820376441626367</v>
          </cell>
          <cell r="S38" t="str">
            <v>$500</v>
          </cell>
          <cell r="T38" t="str">
            <v>90%/70%</v>
          </cell>
          <cell r="U38" t="str">
            <v>2k/5k</v>
          </cell>
          <cell r="V38" t="str">
            <v>$15</v>
          </cell>
          <cell r="W38" t="str">
            <v>$0</v>
          </cell>
        </row>
        <row r="39">
          <cell r="B39" t="str">
            <v>OYPPO</v>
          </cell>
          <cell r="C39" t="str">
            <v>OY</v>
          </cell>
          <cell r="D39" t="str">
            <v>PPO</v>
          </cell>
          <cell r="E39" t="str">
            <v>N</v>
          </cell>
          <cell r="F39">
            <v>119.82430631461136</v>
          </cell>
          <cell r="G39" t="str">
            <v>PPO $1000 90/70 3k/6k $15 OV</v>
          </cell>
          <cell r="H39" t="str">
            <v>PPO $1000 90/70 3k/6k $15 OV</v>
          </cell>
          <cell r="I39" t="str">
            <v>Shield Spectrum PPO Plus Plan 1000 Premier</v>
          </cell>
          <cell r="J39">
            <v>0.14017065726777078</v>
          </cell>
          <cell r="S39" t="str">
            <v>$1000</v>
          </cell>
          <cell r="T39" t="str">
            <v>90%/70%</v>
          </cell>
          <cell r="U39" t="str">
            <v>3k/6k</v>
          </cell>
          <cell r="V39" t="str">
            <v>$15</v>
          </cell>
          <cell r="W39" t="str">
            <v>$0</v>
          </cell>
        </row>
        <row r="40">
          <cell r="B40" t="str">
            <v>OZPPO</v>
          </cell>
          <cell r="C40" t="str">
            <v>OZ</v>
          </cell>
          <cell r="D40" t="str">
            <v>PPO</v>
          </cell>
          <cell r="E40" t="str">
            <v>N</v>
          </cell>
          <cell r="F40">
            <v>111.79252896628746</v>
          </cell>
          <cell r="G40" t="str">
            <v>PPO $1500 90/70 3k/6k $20 OV</v>
          </cell>
          <cell r="H40" t="str">
            <v>PPO $1500 90/70 3k/6k $20 OV</v>
          </cell>
          <cell r="I40" t="str">
            <v>Shield Spectrum PPO Plus Plan 1500 Premier</v>
          </cell>
          <cell r="J40">
            <v>0.17868900614781413</v>
          </cell>
          <cell r="S40" t="str">
            <v>$1500</v>
          </cell>
          <cell r="T40" t="str">
            <v>90%/70%</v>
          </cell>
          <cell r="U40" t="str">
            <v>3k/6k</v>
          </cell>
          <cell r="V40" t="str">
            <v>$20</v>
          </cell>
          <cell r="W40" t="str">
            <v>$0</v>
          </cell>
        </row>
        <row r="41">
          <cell r="B41" t="str">
            <v>P0PPO</v>
          </cell>
          <cell r="C41" t="str">
            <v>P0</v>
          </cell>
          <cell r="D41" t="str">
            <v>PPO</v>
          </cell>
          <cell r="E41" t="str">
            <v>N</v>
          </cell>
          <cell r="F41">
            <v>114.67592128376332</v>
          </cell>
          <cell r="G41" t="str">
            <v>PPO $1000 80/60 3k/6k $15 OV $250/admit IP Hospital</v>
          </cell>
          <cell r="H41" t="str">
            <v>PPO $1000 80/60 3k/6k $15 OV $250/admit IP Hospital</v>
          </cell>
          <cell r="I41" t="str">
            <v>Shield Spectrum PPO Plus Plan 1000 Standard</v>
          </cell>
          <cell r="J41">
            <v>0.15618102807707812</v>
          </cell>
          <cell r="S41" t="str">
            <v>$1000</v>
          </cell>
          <cell r="T41" t="str">
            <v>80%/60%</v>
          </cell>
          <cell r="U41" t="str">
            <v>3k/6k</v>
          </cell>
          <cell r="V41" t="str">
            <v>$15</v>
          </cell>
          <cell r="W41" t="str">
            <v>$250/admit</v>
          </cell>
        </row>
        <row r="42">
          <cell r="B42" t="str">
            <v>Q0PPO</v>
          </cell>
          <cell r="C42" t="str">
            <v>Q0</v>
          </cell>
          <cell r="D42" t="str">
            <v>PPO</v>
          </cell>
          <cell r="E42" t="str">
            <v>N</v>
          </cell>
          <cell r="F42">
            <v>107.34857267252254</v>
          </cell>
          <cell r="G42" t="str">
            <v>PPO $1500 80/60 3k/6k $20 OV $250/admit IP Hospital</v>
          </cell>
          <cell r="H42" t="str">
            <v>PPO $1500 80/60 3k/6k $20 OV $250/admit IP Hospital</v>
          </cell>
          <cell r="I42" t="str">
            <v>Shield Spectrum PPO Plus Plan 1500 Standard</v>
          </cell>
          <cell r="J42">
            <v>0.19452942140323337</v>
          </cell>
          <cell r="S42" t="str">
            <v>$1500</v>
          </cell>
          <cell r="T42" t="str">
            <v>80%/60%</v>
          </cell>
          <cell r="U42" t="str">
            <v>3k/6k</v>
          </cell>
          <cell r="V42" t="str">
            <v>$20</v>
          </cell>
          <cell r="W42" t="str">
            <v>$250/admit</v>
          </cell>
        </row>
        <row r="43">
          <cell r="B43" t="str">
            <v>R0DOI</v>
          </cell>
          <cell r="C43" t="str">
            <v>R0</v>
          </cell>
          <cell r="D43" t="str">
            <v>DOI</v>
          </cell>
          <cell r="E43" t="str">
            <v>N</v>
          </cell>
          <cell r="F43">
            <v>80.06410085290247</v>
          </cell>
          <cell r="G43" t="str">
            <v>PPO $3000 80/50 6k/no max $45 OV $500/admit IP Hospital</v>
          </cell>
          <cell r="H43" t="str">
            <v>PPO $3000 80/50 6k/no max $45 OV $500/admit IP Hospital</v>
          </cell>
          <cell r="I43" t="str">
            <v>Shield Spectrum PPO Plan 3000</v>
          </cell>
          <cell r="J43">
            <v>0.37440494022116244</v>
          </cell>
          <cell r="S43" t="str">
            <v>$3000</v>
          </cell>
          <cell r="T43" t="str">
            <v>80%/50%</v>
          </cell>
          <cell r="U43" t="str">
            <v>6k/999k</v>
          </cell>
          <cell r="V43" t="str">
            <v>$45</v>
          </cell>
          <cell r="W43" t="str">
            <v>$500/admit</v>
          </cell>
        </row>
        <row r="44">
          <cell r="B44" t="str">
            <v>OOA10PPO</v>
          </cell>
          <cell r="C44" t="str">
            <v>OOA10</v>
          </cell>
          <cell r="D44" t="str">
            <v>PPO</v>
          </cell>
          <cell r="E44" t="str">
            <v>Y</v>
          </cell>
          <cell r="F44">
            <v>149.92220557813621</v>
          </cell>
          <cell r="G44" t="str">
            <v>OOA PPO $10 OV 100%/OON $500 Ded 50%-$10,000 OOP</v>
          </cell>
          <cell r="H44" t="str">
            <v>OOA PPO $10 OV 100%/OON $500 Ded 50%-$10,000 OOP</v>
          </cell>
          <cell r="I44" t="str">
            <v>OOA PPO $10 OV 100%/OON $500 Ded 50%-$10,000 OOP</v>
          </cell>
          <cell r="J44">
            <v>3.151150993617291E-2</v>
          </cell>
          <cell r="S44" t="str">
            <v>$0/$500</v>
          </cell>
          <cell r="T44" t="str">
            <v>100%/50%</v>
          </cell>
          <cell r="U44" t="str">
            <v>10k/10k</v>
          </cell>
          <cell r="V44" t="str">
            <v>$10</v>
          </cell>
          <cell r="W44" t="str">
            <v>$0</v>
          </cell>
        </row>
        <row r="45">
          <cell r="B45" t="str">
            <v>OOA20PPO</v>
          </cell>
          <cell r="C45" t="str">
            <v>OOA20</v>
          </cell>
          <cell r="D45" t="str">
            <v>PPO</v>
          </cell>
          <cell r="E45" t="str">
            <v>Y</v>
          </cell>
          <cell r="F45">
            <v>143.32836599914816</v>
          </cell>
          <cell r="G45" t="str">
            <v>OOA PPO $20 OV $250 IP Ded/OON $500 Ded 50%-$10,000 OOP</v>
          </cell>
          <cell r="H45" t="str">
            <v>OOA PPO $20 OV $250 IP Ded/OON $500 Ded 50%-$10,000 OOP</v>
          </cell>
          <cell r="I45" t="str">
            <v>OOA PPO $20 OV $250 IP Ded/OON $500 Ded 50%-$10,000 OOP</v>
          </cell>
          <cell r="J45">
            <v>6.5025650984908978E-2</v>
          </cell>
          <cell r="S45" t="str">
            <v>$0/$500</v>
          </cell>
          <cell r="T45" t="str">
            <v>100%/50%</v>
          </cell>
          <cell r="U45" t="str">
            <v>10k/10k</v>
          </cell>
          <cell r="V45" t="str">
            <v>$20</v>
          </cell>
          <cell r="W45" t="str">
            <v>$250/admit</v>
          </cell>
        </row>
        <row r="46">
          <cell r="B46" t="str">
            <v>NONEDOI</v>
          </cell>
          <cell r="C46" t="str">
            <v>NONE</v>
          </cell>
          <cell r="D46" t="str">
            <v>DOI</v>
          </cell>
          <cell r="E46" t="str">
            <v>Y</v>
          </cell>
          <cell r="F46">
            <v>0</v>
          </cell>
          <cell r="G46" t="str">
            <v>no current medical plan</v>
          </cell>
          <cell r="H46" t="str">
            <v>no current medical plan</v>
          </cell>
          <cell r="I46" t="str">
            <v>no current medical plan</v>
          </cell>
          <cell r="J46">
            <v>0</v>
          </cell>
        </row>
        <row r="47">
          <cell r="B47" t="str">
            <v>REFDOI</v>
          </cell>
          <cell r="C47" t="str">
            <v>REF</v>
          </cell>
          <cell r="D47" t="str">
            <v>DOI</v>
          </cell>
          <cell r="E47" t="str">
            <v>N</v>
          </cell>
          <cell r="F47">
            <v>161.46</v>
          </cell>
          <cell r="G47" t="str">
            <v>Reference Plan (not for Sale)</v>
          </cell>
          <cell r="H47" t="str">
            <v>Reference Plan (not for Sale)</v>
          </cell>
          <cell r="I47" t="str">
            <v>Reference Plan (not for Sale)</v>
          </cell>
          <cell r="J47">
            <v>0</v>
          </cell>
        </row>
        <row r="48">
          <cell r="B48" t="str">
            <v>XNDOI</v>
          </cell>
          <cell r="C48" t="str">
            <v>XN</v>
          </cell>
          <cell r="D48" t="str">
            <v>DOI</v>
          </cell>
          <cell r="E48" t="str">
            <v>Y</v>
          </cell>
          <cell r="F48">
            <v>104.21948076474433</v>
          </cell>
          <cell r="G48" t="str">
            <v>Active Choice Plan 750</v>
          </cell>
          <cell r="H48" t="str">
            <v>Active Choice Plan 750</v>
          </cell>
          <cell r="I48" t="str">
            <v>Active Choice Plan 750</v>
          </cell>
          <cell r="J48">
            <v>0</v>
          </cell>
        </row>
        <row r="49">
          <cell r="B49" t="str">
            <v>XLDOI</v>
          </cell>
          <cell r="C49" t="str">
            <v>XL</v>
          </cell>
          <cell r="D49" t="str">
            <v>DOI</v>
          </cell>
          <cell r="E49" t="str">
            <v>Y</v>
          </cell>
          <cell r="F49">
            <v>88.321593868427399</v>
          </cell>
          <cell r="G49" t="str">
            <v>Active Choice Plan 500</v>
          </cell>
          <cell r="H49" t="str">
            <v>Active Choice Plan 500</v>
          </cell>
          <cell r="I49" t="str">
            <v>Active Choice Plan 500</v>
          </cell>
          <cell r="J49">
            <v>0</v>
          </cell>
        </row>
        <row r="50">
          <cell r="B50" t="str">
            <v>Y7DOI</v>
          </cell>
          <cell r="C50" t="str">
            <v>Y7</v>
          </cell>
          <cell r="D50" t="str">
            <v>DOI</v>
          </cell>
          <cell r="E50" t="str">
            <v>N</v>
          </cell>
          <cell r="F50">
            <v>91.937210614859197</v>
          </cell>
          <cell r="G50" t="str">
            <v>Preferred Savings $2600 Plan with HSA</v>
          </cell>
          <cell r="H50" t="str">
            <v>Preferred Savings $2600 Plan with HSA</v>
          </cell>
          <cell r="I50" t="str">
            <v>Shield Spectrum(SM) PPO Savings Plus 2600 with HSA</v>
          </cell>
          <cell r="J50">
            <v>0</v>
          </cell>
        </row>
        <row r="51">
          <cell r="B51" t="str">
            <v>Y8DOI</v>
          </cell>
          <cell r="C51" t="str">
            <v>Y8</v>
          </cell>
          <cell r="D51" t="str">
            <v>DOI</v>
          </cell>
          <cell r="E51" t="str">
            <v>N</v>
          </cell>
          <cell r="F51">
            <v>110.52026382424562</v>
          </cell>
          <cell r="G51" t="str">
            <v>Preferred Savings $1500 Plan with HSA</v>
          </cell>
          <cell r="H51" t="str">
            <v>Preferred Savings $1500 Plan with HSA</v>
          </cell>
          <cell r="I51" t="str">
            <v>Shield Spectrum(SM) PPO Savings Plus 1500 with HSA</v>
          </cell>
          <cell r="J51">
            <v>0</v>
          </cell>
        </row>
        <row r="52">
          <cell r="B52" t="str">
            <v>NONEPOS</v>
          </cell>
          <cell r="C52" t="str">
            <v>NONE</v>
          </cell>
          <cell r="D52" t="str">
            <v>POS</v>
          </cell>
          <cell r="E52" t="str">
            <v>Y</v>
          </cell>
          <cell r="F52">
            <v>0</v>
          </cell>
          <cell r="G52" t="str">
            <v>no current medical plan</v>
          </cell>
          <cell r="H52" t="str">
            <v>no current medical plan</v>
          </cell>
          <cell r="I52" t="str">
            <v>no current medical plan</v>
          </cell>
          <cell r="J52">
            <v>0</v>
          </cell>
        </row>
        <row r="53">
          <cell r="B53" t="str">
            <v>DYPOS</v>
          </cell>
          <cell r="C53" t="str">
            <v>DY</v>
          </cell>
          <cell r="D53" t="str">
            <v>POS</v>
          </cell>
          <cell r="E53" t="str">
            <v>N</v>
          </cell>
          <cell r="F53">
            <v>120.5691582019777</v>
          </cell>
          <cell r="G53" t="str">
            <v>Plan C $300 80/50</v>
          </cell>
          <cell r="H53" t="str">
            <v>Plan C $300 80/50</v>
          </cell>
          <cell r="I53" t="str">
            <v>Added Advantage Custom POS Plan 300</v>
          </cell>
          <cell r="J53">
            <v>0</v>
          </cell>
        </row>
        <row r="54">
          <cell r="B54" t="str">
            <v>VSPOS</v>
          </cell>
          <cell r="C54" t="str">
            <v>VS</v>
          </cell>
          <cell r="D54" t="str">
            <v>POS</v>
          </cell>
          <cell r="E54" t="str">
            <v>N</v>
          </cell>
          <cell r="F54">
            <v>115.53115105804726</v>
          </cell>
          <cell r="G54" t="str">
            <v>Plan C $500 80/50</v>
          </cell>
          <cell r="H54" t="str">
            <v>Plan C $500 80/50</v>
          </cell>
          <cell r="I54" t="str">
            <v>Added Advantage Custom POS Plan 500</v>
          </cell>
          <cell r="J54">
            <v>0</v>
          </cell>
        </row>
        <row r="55">
          <cell r="B55" t="str">
            <v>RMPOS</v>
          </cell>
          <cell r="C55" t="str">
            <v>RM</v>
          </cell>
          <cell r="D55" t="str">
            <v>POS</v>
          </cell>
          <cell r="E55" t="str">
            <v>N</v>
          </cell>
          <cell r="F55">
            <v>125.38206289905162</v>
          </cell>
          <cell r="G55" t="str">
            <v>Plan E $300 80/60</v>
          </cell>
          <cell r="H55" t="str">
            <v>Plan E $300 80/60</v>
          </cell>
          <cell r="I55" t="str">
            <v>Added Advantage POS Plan 300 Standard</v>
          </cell>
          <cell r="J55">
            <v>0</v>
          </cell>
        </row>
        <row r="56">
          <cell r="B56" t="str">
            <v>M7POS</v>
          </cell>
          <cell r="C56" t="str">
            <v>M7</v>
          </cell>
          <cell r="D56" t="str">
            <v>POS</v>
          </cell>
          <cell r="E56" t="str">
            <v>N</v>
          </cell>
          <cell r="F56">
            <v>120.34405575512122</v>
          </cell>
          <cell r="G56" t="str">
            <v>Plan E $500 80/60</v>
          </cell>
          <cell r="H56" t="str">
            <v>Plan E $500 80/60</v>
          </cell>
          <cell r="I56" t="str">
            <v>Added Advantage POS Plan 500 Standard</v>
          </cell>
          <cell r="J56">
            <v>0</v>
          </cell>
        </row>
        <row r="57">
          <cell r="B57" t="str">
            <v>VTPOS</v>
          </cell>
          <cell r="C57" t="str">
            <v>VT</v>
          </cell>
          <cell r="D57" t="str">
            <v>POS</v>
          </cell>
          <cell r="E57" t="str">
            <v>N</v>
          </cell>
          <cell r="F57">
            <v>131.6527739186246</v>
          </cell>
          <cell r="G57" t="str">
            <v>Plan E $300 90/70</v>
          </cell>
          <cell r="H57" t="str">
            <v>Plan E $300 90/70</v>
          </cell>
          <cell r="I57" t="str">
            <v>Added Advantage POS Plan 300 Premier</v>
          </cell>
          <cell r="J57">
            <v>0</v>
          </cell>
        </row>
        <row r="58">
          <cell r="B58" t="str">
            <v>VUPOS</v>
          </cell>
          <cell r="C58" t="str">
            <v>VU</v>
          </cell>
          <cell r="D58" t="str">
            <v>POS</v>
          </cell>
          <cell r="E58" t="str">
            <v>N</v>
          </cell>
          <cell r="F58">
            <v>125.15696045219521</v>
          </cell>
          <cell r="G58" t="str">
            <v>Plan E $500 90/70</v>
          </cell>
          <cell r="H58" t="str">
            <v>Plan E $500 90/70</v>
          </cell>
          <cell r="I58" t="str">
            <v>Added Advantage POS Plan 500 Premier</v>
          </cell>
          <cell r="J58">
            <v>0</v>
          </cell>
        </row>
        <row r="59">
          <cell r="B59" t="str">
            <v>UYPOS</v>
          </cell>
          <cell r="C59" t="str">
            <v>UY</v>
          </cell>
          <cell r="D59" t="str">
            <v>POS</v>
          </cell>
          <cell r="E59" t="str">
            <v>N</v>
          </cell>
          <cell r="F59">
            <v>122.74903957817156</v>
          </cell>
          <cell r="G59" t="str">
            <v>POS $300 Deductible Plan</v>
          </cell>
          <cell r="H59" t="str">
            <v>POS $300 Deductible Plan</v>
          </cell>
          <cell r="I59" t="str">
            <v>Added Advantage POS Plan</v>
          </cell>
          <cell r="J59">
            <v>0</v>
          </cell>
        </row>
        <row r="60">
          <cell r="B60" t="str">
            <v>ONPOS</v>
          </cell>
          <cell r="C60" t="str">
            <v>ON</v>
          </cell>
          <cell r="D60" t="str">
            <v>POS</v>
          </cell>
          <cell r="E60" t="str">
            <v>N</v>
          </cell>
          <cell r="F60">
            <v>120.5691582019777</v>
          </cell>
          <cell r="G60" t="str">
            <v>Plan C $300 80/50</v>
          </cell>
          <cell r="H60" t="str">
            <v>Plan C $300 80/50</v>
          </cell>
          <cell r="I60" t="str">
            <v>Added Advantage Custom POS Plan 300</v>
          </cell>
          <cell r="J60">
            <v>0</v>
          </cell>
        </row>
        <row r="61">
          <cell r="B61" t="str">
            <v>OOPOS</v>
          </cell>
          <cell r="C61" t="str">
            <v>OO</v>
          </cell>
          <cell r="D61" t="str">
            <v>POS</v>
          </cell>
          <cell r="E61" t="str">
            <v>N</v>
          </cell>
          <cell r="F61">
            <v>115.53115105804726</v>
          </cell>
          <cell r="G61" t="str">
            <v>Plan C $500 80/50</v>
          </cell>
          <cell r="H61" t="str">
            <v>Plan C $500 80/50</v>
          </cell>
          <cell r="I61" t="str">
            <v>Added Advantage Custom POS Plan 500</v>
          </cell>
          <cell r="J61">
            <v>0</v>
          </cell>
        </row>
        <row r="62">
          <cell r="B62" t="str">
            <v>OPPOS</v>
          </cell>
          <cell r="C62" t="str">
            <v>OP</v>
          </cell>
          <cell r="D62" t="str">
            <v>POS</v>
          </cell>
          <cell r="E62" t="str">
            <v>N</v>
          </cell>
          <cell r="F62">
            <v>125.38206289905162</v>
          </cell>
          <cell r="G62" t="str">
            <v>Plan E $300 80/60</v>
          </cell>
          <cell r="H62" t="str">
            <v>Plan E $300 80/60</v>
          </cell>
          <cell r="I62" t="str">
            <v>Added Advantage POS Plan 300 Standard</v>
          </cell>
          <cell r="J62">
            <v>0</v>
          </cell>
        </row>
        <row r="63">
          <cell r="B63" t="str">
            <v>OQPOS</v>
          </cell>
          <cell r="C63" t="str">
            <v>OQ</v>
          </cell>
          <cell r="D63" t="str">
            <v>POS</v>
          </cell>
          <cell r="E63" t="str">
            <v>N</v>
          </cell>
          <cell r="F63">
            <v>120.34405575512122</v>
          </cell>
          <cell r="G63" t="str">
            <v>Plan E $500 80/60</v>
          </cell>
          <cell r="H63" t="str">
            <v>Plan E $500 80/60</v>
          </cell>
          <cell r="I63" t="str">
            <v>Added Advantage POS Plan 500 Standard</v>
          </cell>
          <cell r="J63">
            <v>0</v>
          </cell>
        </row>
        <row r="64">
          <cell r="B64" t="str">
            <v>ORPOS</v>
          </cell>
          <cell r="C64" t="str">
            <v>OR</v>
          </cell>
          <cell r="D64" t="str">
            <v>POS</v>
          </cell>
          <cell r="E64" t="str">
            <v>N</v>
          </cell>
          <cell r="F64">
            <v>131.6527739186246</v>
          </cell>
          <cell r="G64" t="str">
            <v>Plan E $300 90/70</v>
          </cell>
          <cell r="H64" t="str">
            <v>Plan E $300 90/70</v>
          </cell>
          <cell r="I64" t="str">
            <v>Added Advantage POS Plan 300 Premier</v>
          </cell>
          <cell r="J64">
            <v>0</v>
          </cell>
        </row>
        <row r="65">
          <cell r="B65" t="str">
            <v>OSPOS</v>
          </cell>
          <cell r="C65" t="str">
            <v>OS</v>
          </cell>
          <cell r="D65" t="str">
            <v>POS</v>
          </cell>
          <cell r="E65" t="str">
            <v>N</v>
          </cell>
          <cell r="F65">
            <v>125.15696045219521</v>
          </cell>
          <cell r="G65" t="str">
            <v>Plan E $500 90/70</v>
          </cell>
          <cell r="H65" t="str">
            <v>Plan E $500 90/70</v>
          </cell>
          <cell r="I65" t="str">
            <v>Added Advantage POS Plan 500 Premier</v>
          </cell>
          <cell r="J65">
            <v>0</v>
          </cell>
        </row>
        <row r="66">
          <cell r="B66" t="str">
            <v>OMPOS</v>
          </cell>
          <cell r="C66" t="str">
            <v>OM</v>
          </cell>
          <cell r="D66" t="str">
            <v>POS</v>
          </cell>
          <cell r="E66" t="str">
            <v>N</v>
          </cell>
          <cell r="F66">
            <v>122.74903957817156</v>
          </cell>
          <cell r="G66" t="str">
            <v>POS $300 Deductible Plan</v>
          </cell>
          <cell r="H66" t="str">
            <v>POS $300 Deductible Plan</v>
          </cell>
          <cell r="I66" t="str">
            <v>Added Advantage POS Plan</v>
          </cell>
          <cell r="J66">
            <v>0</v>
          </cell>
        </row>
        <row r="67">
          <cell r="B67" t="str">
            <v>Y9POS</v>
          </cell>
          <cell r="C67" t="str">
            <v>Y9</v>
          </cell>
          <cell r="D67" t="str">
            <v>POS</v>
          </cell>
          <cell r="E67" t="str">
            <v>N</v>
          </cell>
          <cell r="F67">
            <v>136.3282749</v>
          </cell>
          <cell r="G67" t="str">
            <v>Added Advantage POS 300- 100/90/70 Premier</v>
          </cell>
          <cell r="H67" t="str">
            <v>Added Advantage POS 300- 100/90/70 Premier</v>
          </cell>
          <cell r="I67" t="str">
            <v>Added Advantage POS 300- 100/90/70 Premier</v>
          </cell>
          <cell r="J67">
            <v>0</v>
          </cell>
        </row>
        <row r="68">
          <cell r="B68" t="str">
            <v>NONEBAJ</v>
          </cell>
          <cell r="C68" t="str">
            <v>NONE</v>
          </cell>
          <cell r="D68" t="str">
            <v>BAJ</v>
          </cell>
          <cell r="E68" t="str">
            <v>Y</v>
          </cell>
          <cell r="F68">
            <v>0</v>
          </cell>
          <cell r="G68" t="str">
            <v>no current medical plan</v>
          </cell>
          <cell r="H68" t="str">
            <v>no current medical plan</v>
          </cell>
          <cell r="I68" t="str">
            <v>no current medical plan</v>
          </cell>
          <cell r="J68">
            <v>0</v>
          </cell>
        </row>
        <row r="69">
          <cell r="B69" t="str">
            <v>XTBAJ</v>
          </cell>
          <cell r="C69" t="str">
            <v>XT</v>
          </cell>
          <cell r="D69" t="str">
            <v>BAJ</v>
          </cell>
          <cell r="E69" t="str">
            <v>Y</v>
          </cell>
          <cell r="F69">
            <v>53.845999999999997</v>
          </cell>
          <cell r="G69" t="str">
            <v>Access Baja HMO Plan Gold $5 Copay</v>
          </cell>
          <cell r="H69" t="str">
            <v>Access Baja HMO Plan Gold $5 Copay</v>
          </cell>
          <cell r="I69" t="str">
            <v>Access Baja HMO Plan Gold $5 Copay</v>
          </cell>
          <cell r="J69">
            <v>0</v>
          </cell>
        </row>
        <row r="70">
          <cell r="B70" t="str">
            <v>XUBAJ</v>
          </cell>
          <cell r="C70" t="str">
            <v>XU</v>
          </cell>
          <cell r="D70" t="str">
            <v>BAJ</v>
          </cell>
          <cell r="E70" t="str">
            <v>Y</v>
          </cell>
          <cell r="F70">
            <v>48.905999999999992</v>
          </cell>
          <cell r="G70" t="str">
            <v>Access Baja HMO Plan Silver $10 Copay</v>
          </cell>
          <cell r="H70" t="str">
            <v>Access Baja HMO Plan Silver $10 Copay</v>
          </cell>
          <cell r="I70" t="str">
            <v>Access Baja HMO Plan Silver $10 Copay</v>
          </cell>
          <cell r="J70">
            <v>0</v>
          </cell>
        </row>
        <row r="71">
          <cell r="B71" t="str">
            <v>NONEHMO</v>
          </cell>
          <cell r="C71" t="str">
            <v>NONE</v>
          </cell>
          <cell r="D71" t="str">
            <v>HMO</v>
          </cell>
          <cell r="E71" t="str">
            <v>Y</v>
          </cell>
          <cell r="F71">
            <v>0</v>
          </cell>
          <cell r="G71" t="str">
            <v>no current medical plan</v>
          </cell>
          <cell r="H71" t="str">
            <v>no current medical plan</v>
          </cell>
          <cell r="I71" t="str">
            <v>no current medical plan</v>
          </cell>
          <cell r="J71">
            <v>0</v>
          </cell>
        </row>
        <row r="72">
          <cell r="B72" t="str">
            <v>REFHMO</v>
          </cell>
          <cell r="C72" t="str">
            <v>REF</v>
          </cell>
          <cell r="D72" t="str">
            <v>HMO</v>
          </cell>
          <cell r="E72" t="str">
            <v>N</v>
          </cell>
          <cell r="F72">
            <v>117.31591390362379</v>
          </cell>
          <cell r="G72" t="str">
            <v>Reference Plan (not for Sale)</v>
          </cell>
          <cell r="H72" t="str">
            <v>Reference Plan (not for Sale)</v>
          </cell>
          <cell r="I72" t="str">
            <v>Reference Plan (not for Sale)</v>
          </cell>
          <cell r="J72">
            <v>0</v>
          </cell>
        </row>
        <row r="73">
          <cell r="B73" t="str">
            <v>DNHMO</v>
          </cell>
          <cell r="C73" t="str">
            <v>DN</v>
          </cell>
          <cell r="D73" t="str">
            <v>HMO</v>
          </cell>
          <cell r="E73" t="str">
            <v>N</v>
          </cell>
          <cell r="F73">
            <v>114.41211632404681</v>
          </cell>
          <cell r="G73" t="str">
            <v>Plan A</v>
          </cell>
          <cell r="H73" t="str">
            <v>Plan A</v>
          </cell>
          <cell r="I73" t="str">
            <v>Plan A</v>
          </cell>
          <cell r="J73">
            <v>1.3762921295938924E-2</v>
          </cell>
          <cell r="K73" t="str">
            <v>$5</v>
          </cell>
          <cell r="L73" t="str">
            <v>$0</v>
          </cell>
          <cell r="M73" t="str">
            <v>$0</v>
          </cell>
          <cell r="N73" t="str">
            <v>$0</v>
          </cell>
          <cell r="O73" t="str">
            <v>$50</v>
          </cell>
          <cell r="P73" t="str">
            <v>$50</v>
          </cell>
          <cell r="Q73" t="str">
            <v>$50</v>
          </cell>
          <cell r="R73" t="str">
            <v>50%</v>
          </cell>
        </row>
        <row r="74">
          <cell r="B74" t="str">
            <v>DPHMO</v>
          </cell>
          <cell r="C74" t="str">
            <v>DP</v>
          </cell>
          <cell r="D74" t="str">
            <v>HMO</v>
          </cell>
          <cell r="E74" t="str">
            <v>N</v>
          </cell>
          <cell r="F74">
            <v>113.45493529543253</v>
          </cell>
          <cell r="G74" t="str">
            <v>Plan B</v>
          </cell>
          <cell r="H74" t="str">
            <v>Plan B</v>
          </cell>
          <cell r="I74" t="str">
            <v>Plan B</v>
          </cell>
          <cell r="J74">
            <v>1.9768041150460824E-2</v>
          </cell>
          <cell r="K74" t="str">
            <v>$5</v>
          </cell>
          <cell r="L74" t="str">
            <v>$0</v>
          </cell>
          <cell r="M74" t="str">
            <v>$50/day</v>
          </cell>
          <cell r="N74" t="str">
            <v>$25</v>
          </cell>
          <cell r="O74" t="str">
            <v>$50</v>
          </cell>
          <cell r="P74" t="str">
            <v>$75</v>
          </cell>
          <cell r="Q74" t="str">
            <v>$50</v>
          </cell>
          <cell r="R74" t="str">
            <v>50%</v>
          </cell>
        </row>
        <row r="75">
          <cell r="B75" t="str">
            <v>DQHMO</v>
          </cell>
          <cell r="C75" t="str">
            <v>DQ</v>
          </cell>
          <cell r="D75" t="str">
            <v>HMO</v>
          </cell>
          <cell r="E75" t="str">
            <v>N</v>
          </cell>
          <cell r="F75">
            <v>111.37171482320973</v>
          </cell>
          <cell r="G75" t="str">
            <v>Plan C</v>
          </cell>
          <cell r="H75" t="str">
            <v>Plan C</v>
          </cell>
          <cell r="I75" t="str">
            <v>Plan C</v>
          </cell>
          <cell r="J75">
            <v>3.3175761590829023E-2</v>
          </cell>
          <cell r="K75" t="str">
            <v>$10</v>
          </cell>
          <cell r="L75" t="str">
            <v>$0</v>
          </cell>
          <cell r="M75" t="str">
            <v>$100/day</v>
          </cell>
          <cell r="N75" t="str">
            <v>$50</v>
          </cell>
          <cell r="O75" t="str">
            <v>$50</v>
          </cell>
          <cell r="P75" t="str">
            <v>$75</v>
          </cell>
          <cell r="Q75" t="str">
            <v>$50</v>
          </cell>
          <cell r="R75" t="str">
            <v>50%</v>
          </cell>
        </row>
        <row r="76">
          <cell r="B76" t="str">
            <v>DRHMO</v>
          </cell>
          <cell r="C76" t="str">
            <v>DR</v>
          </cell>
          <cell r="D76" t="str">
            <v>HMO</v>
          </cell>
          <cell r="E76" t="str">
            <v>N</v>
          </cell>
          <cell r="F76">
            <v>102.64312192955317</v>
          </cell>
          <cell r="G76" t="str">
            <v>Plan D</v>
          </cell>
          <cell r="H76" t="str">
            <v>Plan D</v>
          </cell>
          <cell r="I76" t="str">
            <v>Plan D</v>
          </cell>
          <cell r="J76">
            <v>3.3248843261826089E-2</v>
          </cell>
          <cell r="K76" t="str">
            <v>$15</v>
          </cell>
          <cell r="L76" t="str">
            <v>$0</v>
          </cell>
          <cell r="M76" t="str">
            <v>20%</v>
          </cell>
          <cell r="N76" t="str">
            <v>20%</v>
          </cell>
          <cell r="O76" t="str">
            <v>$50</v>
          </cell>
          <cell r="P76" t="str">
            <v>$100</v>
          </cell>
          <cell r="Q76" t="str">
            <v>$50</v>
          </cell>
          <cell r="R76" t="str">
            <v>50%</v>
          </cell>
        </row>
        <row r="77">
          <cell r="B77" t="str">
            <v>AWHMO</v>
          </cell>
          <cell r="C77" t="str">
            <v>AW</v>
          </cell>
          <cell r="D77" t="str">
            <v>HMO</v>
          </cell>
          <cell r="E77" t="str">
            <v>N</v>
          </cell>
          <cell r="F77">
            <v>113.16083692231413</v>
          </cell>
          <cell r="G77" t="str">
            <v>Plan E</v>
          </cell>
          <cell r="H77" t="str">
            <v>Plan E</v>
          </cell>
          <cell r="I77" t="str">
            <v>Plan E</v>
          </cell>
          <cell r="J77">
            <v>2.1632481895184075E-2</v>
          </cell>
          <cell r="K77" t="str">
            <v>$10</v>
          </cell>
          <cell r="L77" t="str">
            <v>$0</v>
          </cell>
          <cell r="M77" t="str">
            <v>$0</v>
          </cell>
          <cell r="N77" t="str">
            <v>$0</v>
          </cell>
          <cell r="O77" t="str">
            <v>$50</v>
          </cell>
          <cell r="P77" t="str">
            <v>$50</v>
          </cell>
          <cell r="Q77" t="str">
            <v>$50</v>
          </cell>
          <cell r="R77" t="str">
            <v>50%</v>
          </cell>
        </row>
        <row r="78">
          <cell r="B78" t="str">
            <v>X4HMO</v>
          </cell>
          <cell r="C78" t="str">
            <v>X4</v>
          </cell>
          <cell r="D78" t="str">
            <v>HMO</v>
          </cell>
          <cell r="E78" t="str">
            <v>N</v>
          </cell>
          <cell r="F78">
            <v>115.03265356934756</v>
          </cell>
          <cell r="G78" t="str">
            <v>Access+ HMO $5 OV $0 IP Hospital</v>
          </cell>
          <cell r="H78" t="str">
            <v>Access+ HMO $5 OV $0 IP Hospital</v>
          </cell>
          <cell r="I78" t="str">
            <v>Access+ HMO $5 OV $0 IP Hospital</v>
          </cell>
          <cell r="J78">
            <v>1.2287657387675122E-2</v>
          </cell>
          <cell r="K78" t="str">
            <v>$5</v>
          </cell>
          <cell r="L78" t="str">
            <v>$0</v>
          </cell>
          <cell r="M78" t="str">
            <v>$0</v>
          </cell>
          <cell r="N78" t="str">
            <v>$0</v>
          </cell>
          <cell r="O78" t="str">
            <v>$50</v>
          </cell>
          <cell r="P78" t="str">
            <v>$0</v>
          </cell>
          <cell r="Q78" t="str">
            <v>$50</v>
          </cell>
          <cell r="R78" t="str">
            <v>20%</v>
          </cell>
        </row>
        <row r="79">
          <cell r="B79" t="str">
            <v>--HMO</v>
          </cell>
          <cell r="C79" t="str">
            <v>--</v>
          </cell>
          <cell r="D79" t="str">
            <v>HMO</v>
          </cell>
          <cell r="E79" t="str">
            <v>Y</v>
          </cell>
          <cell r="F79">
            <v>109.19242858693991</v>
          </cell>
          <cell r="G79" t="str">
            <v>Access+ HMO $10 OV $200/day IP Hospital</v>
          </cell>
          <cell r="H79" t="str">
            <v>Access+ HMO $10 OV $200/day IP Hospital</v>
          </cell>
          <cell r="I79" t="str">
            <v>Access+ HMO Plan 10 Standard</v>
          </cell>
          <cell r="J79">
            <v>4.6899351362454933E-2</v>
          </cell>
          <cell r="K79" t="str">
            <v>$10</v>
          </cell>
          <cell r="L79" t="str">
            <v>$0</v>
          </cell>
          <cell r="M79" t="str">
            <v>$200/day</v>
          </cell>
          <cell r="N79" t="str">
            <v>$75</v>
          </cell>
          <cell r="O79" t="str">
            <v>$75</v>
          </cell>
          <cell r="P79" t="str">
            <v>$100</v>
          </cell>
          <cell r="Q79" t="str">
            <v>$50</v>
          </cell>
          <cell r="R79" t="str">
            <v>50% ($2000 max)</v>
          </cell>
        </row>
        <row r="80">
          <cell r="B80" t="str">
            <v>X5HMO</v>
          </cell>
          <cell r="C80" t="str">
            <v>X5</v>
          </cell>
          <cell r="D80" t="str">
            <v>HMO</v>
          </cell>
          <cell r="E80" t="str">
            <v>N</v>
          </cell>
          <cell r="F80">
            <v>109.75234573801175</v>
          </cell>
          <cell r="G80" t="str">
            <v>Access+ HMO $10 OV $200/day IP Hospital</v>
          </cell>
          <cell r="H80" t="str">
            <v>Access+ HMO $10 OV $200/day IP Hospital</v>
          </cell>
          <cell r="I80" t="str">
            <v>Access+ HMO Plan 10 Standard</v>
          </cell>
          <cell r="J80">
            <v>4.3113227783564412E-2</v>
          </cell>
          <cell r="K80" t="str">
            <v>$10</v>
          </cell>
          <cell r="L80" t="str">
            <v>$0</v>
          </cell>
          <cell r="M80" t="str">
            <v>$200/day (7 day max)</v>
          </cell>
          <cell r="N80" t="str">
            <v>$75</v>
          </cell>
          <cell r="O80" t="str">
            <v>$75</v>
          </cell>
          <cell r="P80" t="str">
            <v>$100</v>
          </cell>
          <cell r="Q80" t="str">
            <v>$50</v>
          </cell>
          <cell r="R80" t="str">
            <v>50% ($2000 max)</v>
          </cell>
        </row>
        <row r="81">
          <cell r="B81" t="str">
            <v>X6HMO</v>
          </cell>
          <cell r="C81" t="str">
            <v>X6</v>
          </cell>
          <cell r="D81" t="str">
            <v>HMO</v>
          </cell>
          <cell r="E81" t="str">
            <v>Y</v>
          </cell>
          <cell r="F81">
            <v>104.87915983311963</v>
          </cell>
          <cell r="G81" t="str">
            <v>Access+ HMO $15 OV $500/day IP Hospital</v>
          </cell>
          <cell r="H81" t="str">
            <v>Access+ HMO $15 OV $500/day IP Hospital</v>
          </cell>
          <cell r="I81" t="str">
            <v>Access+ HMO Plan 15</v>
          </cell>
          <cell r="J81">
            <v>7.7351493408814864E-2</v>
          </cell>
          <cell r="K81" t="str">
            <v>$15</v>
          </cell>
          <cell r="L81" t="str">
            <v>$0</v>
          </cell>
          <cell r="M81" t="str">
            <v>$500/day (3 day max)</v>
          </cell>
          <cell r="N81" t="str">
            <v>$150</v>
          </cell>
          <cell r="O81" t="str">
            <v>$100</v>
          </cell>
          <cell r="P81" t="str">
            <v>$300</v>
          </cell>
          <cell r="Q81" t="str">
            <v>$50</v>
          </cell>
          <cell r="R81" t="str">
            <v>50% ($2000 max)</v>
          </cell>
        </row>
        <row r="82">
          <cell r="B82" t="str">
            <v>X7HMO</v>
          </cell>
          <cell r="C82" t="str">
            <v>X7</v>
          </cell>
          <cell r="D82" t="str">
            <v>HMO</v>
          </cell>
          <cell r="E82" t="str">
            <v>Y</v>
          </cell>
          <cell r="F82">
            <v>113.16083692231413</v>
          </cell>
          <cell r="G82" t="str">
            <v>Access+ HMO $10 OV $0 IP Hospital ($50 OP Surgery)</v>
          </cell>
          <cell r="H82" t="str">
            <v>Access+ HMO $10 OV $0 IP Hospital ($50 OP Surgery)</v>
          </cell>
          <cell r="I82" t="str">
            <v>Access+ HMO Plan 10 Premier</v>
          </cell>
          <cell r="J82">
            <v>2.1632481895184075E-2</v>
          </cell>
          <cell r="K82" t="str">
            <v>$10</v>
          </cell>
          <cell r="L82" t="str">
            <v>$0</v>
          </cell>
          <cell r="M82" t="str">
            <v>$0</v>
          </cell>
          <cell r="N82" t="str">
            <v>$0</v>
          </cell>
          <cell r="O82" t="str">
            <v>$50</v>
          </cell>
          <cell r="P82" t="str">
            <v>$50</v>
          </cell>
          <cell r="Q82" t="str">
            <v>$50</v>
          </cell>
          <cell r="R82" t="str">
            <v>50%</v>
          </cell>
        </row>
        <row r="83">
          <cell r="B83" t="str">
            <v>S9HMO</v>
          </cell>
          <cell r="C83" t="str">
            <v>S9</v>
          </cell>
          <cell r="D83" t="str">
            <v>HMO</v>
          </cell>
          <cell r="E83" t="str">
            <v>Y</v>
          </cell>
          <cell r="F83">
            <v>115.03265356934756</v>
          </cell>
          <cell r="G83" t="str">
            <v>Access+ HMO $5 OV $0 IP Hospital ($50 ER)</v>
          </cell>
          <cell r="H83" t="str">
            <v>Access+ HMO $5 OV $0 IP Hospital ($50 ER)</v>
          </cell>
          <cell r="I83" t="str">
            <v>Access+ HMO Plan 5</v>
          </cell>
          <cell r="J83">
            <v>1.2287657387675122E-2</v>
          </cell>
          <cell r="K83" t="str">
            <v>$5</v>
          </cell>
          <cell r="L83" t="str">
            <v>$0</v>
          </cell>
          <cell r="M83" t="str">
            <v>$0</v>
          </cell>
          <cell r="N83" t="str">
            <v>$0</v>
          </cell>
          <cell r="O83" t="str">
            <v>$50</v>
          </cell>
          <cell r="P83" t="str">
            <v>$0</v>
          </cell>
          <cell r="Q83" t="str">
            <v>$50</v>
          </cell>
          <cell r="R83" t="str">
            <v>20%</v>
          </cell>
        </row>
        <row r="84">
          <cell r="B84" t="str">
            <v>YAHMO</v>
          </cell>
          <cell r="C84" t="str">
            <v>YA</v>
          </cell>
          <cell r="D84" t="str">
            <v>HMO</v>
          </cell>
          <cell r="E84" t="str">
            <v>Y</v>
          </cell>
          <cell r="F84">
            <v>115.3319627105323</v>
          </cell>
          <cell r="G84" t="str">
            <v>Access+ HMO $5 OV $0 IP Hospital ($25 ER)</v>
          </cell>
          <cell r="H84" t="str">
            <v>Access+ HMO $5 OV $0 IP Hospital ($25 ER)</v>
          </cell>
          <cell r="I84" t="str">
            <v>Access+ HMO Plan 5 Premier</v>
          </cell>
          <cell r="J84">
            <v>1.0443558450772272E-2</v>
          </cell>
          <cell r="K84" t="str">
            <v>$5</v>
          </cell>
          <cell r="L84" t="str">
            <v>$0</v>
          </cell>
          <cell r="M84" t="str">
            <v>$0</v>
          </cell>
          <cell r="N84" t="str">
            <v>$0</v>
          </cell>
          <cell r="O84" t="str">
            <v>$25</v>
          </cell>
          <cell r="P84" t="str">
            <v>$0</v>
          </cell>
          <cell r="Q84" t="str">
            <v>$50</v>
          </cell>
          <cell r="R84" t="str">
            <v>20%</v>
          </cell>
        </row>
        <row r="85">
          <cell r="B85" t="str">
            <v>YBHMO</v>
          </cell>
          <cell r="C85" t="str">
            <v>YB</v>
          </cell>
          <cell r="D85" t="str">
            <v>HMO</v>
          </cell>
          <cell r="E85" t="str">
            <v>Y</v>
          </cell>
          <cell r="F85">
            <v>113.39226064061077</v>
          </cell>
          <cell r="G85" t="str">
            <v>Access+ HMO $10 OV $0 IP Hospital  ($0 OP Surgery)</v>
          </cell>
          <cell r="H85" t="str">
            <v>Access+ HMO $10 OV $0 IP Hospital  ($0 OP Surgery)</v>
          </cell>
          <cell r="I85" t="str">
            <v>Access+ HMO Plus Plan 10 Premier</v>
          </cell>
          <cell r="J85">
            <v>2.0164599028329455E-2</v>
          </cell>
          <cell r="K85" t="str">
            <v>$10</v>
          </cell>
          <cell r="L85" t="str">
            <v>$0</v>
          </cell>
          <cell r="M85" t="str">
            <v>$0</v>
          </cell>
          <cell r="N85" t="str">
            <v>$0</v>
          </cell>
          <cell r="O85" t="str">
            <v>$50</v>
          </cell>
          <cell r="P85" t="str">
            <v>$0</v>
          </cell>
          <cell r="Q85" t="str">
            <v>$50</v>
          </cell>
          <cell r="R85" t="str">
            <v>50%</v>
          </cell>
        </row>
        <row r="86">
          <cell r="B86" t="str">
            <v>YCHMO</v>
          </cell>
          <cell r="C86" t="str">
            <v>YC</v>
          </cell>
          <cell r="D86" t="str">
            <v>HMO</v>
          </cell>
          <cell r="E86" t="str">
            <v>Y</v>
          </cell>
          <cell r="F86">
            <v>111.72503954836057</v>
          </cell>
          <cell r="G86" t="str">
            <v>Access+ HMO $10 OV $250/admit IP Hospital</v>
          </cell>
          <cell r="H86" t="str">
            <v>Access+ HMO $10 OV $250/admit IP Hospital</v>
          </cell>
          <cell r="I86" t="str">
            <v>Access+ HMO Plan 10-250/Admit Standard</v>
          </cell>
          <cell r="J86">
            <v>3.0061293275123191E-2</v>
          </cell>
          <cell r="K86" t="str">
            <v>$10</v>
          </cell>
          <cell r="L86" t="str">
            <v>$0</v>
          </cell>
          <cell r="M86" t="str">
            <v>$250/admit</v>
          </cell>
          <cell r="N86" t="str">
            <v>$25</v>
          </cell>
          <cell r="O86" t="str">
            <v>$50</v>
          </cell>
          <cell r="P86" t="str">
            <v>$75</v>
          </cell>
          <cell r="Q86" t="str">
            <v>$50</v>
          </cell>
          <cell r="R86" t="str">
            <v>50% ($2000 max)</v>
          </cell>
        </row>
        <row r="87">
          <cell r="B87" t="str">
            <v>YDHMO</v>
          </cell>
          <cell r="C87" t="str">
            <v>YD</v>
          </cell>
          <cell r="D87" t="str">
            <v>HMO</v>
          </cell>
          <cell r="E87" t="str">
            <v>Y</v>
          </cell>
          <cell r="F87">
            <v>110.19399971584031</v>
          </cell>
          <cell r="G87" t="str">
            <v>Access+ HMO $10 OV $500/admit IP Hospital</v>
          </cell>
          <cell r="H87" t="str">
            <v>Access+ HMO $10 OV $500/admit IP Hospital</v>
          </cell>
          <cell r="I87" t="str">
            <v>Access+ HMO Plan 10-500/Admit Standard</v>
          </cell>
          <cell r="J87">
            <v>4.0152575748524377E-2</v>
          </cell>
          <cell r="K87" t="str">
            <v>$10</v>
          </cell>
          <cell r="L87" t="str">
            <v>$0</v>
          </cell>
          <cell r="M87" t="str">
            <v>$500/admit</v>
          </cell>
          <cell r="N87" t="str">
            <v>$50</v>
          </cell>
          <cell r="O87" t="str">
            <v>$50</v>
          </cell>
          <cell r="P87" t="str">
            <v>$150</v>
          </cell>
          <cell r="Q87" t="str">
            <v>$50</v>
          </cell>
          <cell r="R87" t="str">
            <v>50% ($2000 max)</v>
          </cell>
        </row>
        <row r="88">
          <cell r="B88" t="str">
            <v>YEHMO</v>
          </cell>
          <cell r="C88" t="str">
            <v>YE</v>
          </cell>
          <cell r="D88" t="str">
            <v>HMO</v>
          </cell>
          <cell r="E88" t="str">
            <v>Y</v>
          </cell>
          <cell r="F88">
            <v>108.66571187863686</v>
          </cell>
          <cell r="G88" t="str">
            <v>Access+ HMO $15 OV $500/admit IP Hospital</v>
          </cell>
          <cell r="H88" t="str">
            <v>Access+ HMO $15 OV $500/admit IP Hospital</v>
          </cell>
          <cell r="I88" t="str">
            <v>Access+ HMO Plan 15-500/Admit</v>
          </cell>
          <cell r="J88">
            <v>5.0494797279692083E-2</v>
          </cell>
          <cell r="K88" t="str">
            <v>$15</v>
          </cell>
          <cell r="L88" t="str">
            <v>$0</v>
          </cell>
          <cell r="M88" t="str">
            <v>$500/admit</v>
          </cell>
          <cell r="N88" t="str">
            <v>$50</v>
          </cell>
          <cell r="O88" t="str">
            <v>$75</v>
          </cell>
          <cell r="P88" t="str">
            <v>$150</v>
          </cell>
          <cell r="Q88" t="str">
            <v>$50</v>
          </cell>
          <cell r="R88" t="str">
            <v>50% ($2000 max)</v>
          </cell>
        </row>
        <row r="89">
          <cell r="B89" t="str">
            <v>YFHMO</v>
          </cell>
          <cell r="C89" t="str">
            <v>YF</v>
          </cell>
          <cell r="D89" t="str">
            <v>HMO</v>
          </cell>
          <cell r="E89" t="str">
            <v>Y</v>
          </cell>
          <cell r="F89">
            <v>105.64056564756734</v>
          </cell>
          <cell r="G89" t="str">
            <v>Access+ HMO $15 OV $1000/admit IP Hospital</v>
          </cell>
          <cell r="H89" t="str">
            <v>Access+ HMO $15 OV $1000/admit IP Hospital</v>
          </cell>
          <cell r="I89" t="str">
            <v>Access+ HMO Plan 15-1000/Admit</v>
          </cell>
          <cell r="J89">
            <v>7.1804090390594766E-2</v>
          </cell>
          <cell r="K89" t="str">
            <v>$15</v>
          </cell>
          <cell r="L89" t="str">
            <v>$0</v>
          </cell>
          <cell r="M89" t="str">
            <v>$1000/admit</v>
          </cell>
          <cell r="N89" t="str">
            <v>$100</v>
          </cell>
          <cell r="O89" t="str">
            <v>$75</v>
          </cell>
          <cell r="P89" t="str">
            <v>$300</v>
          </cell>
          <cell r="Q89" t="str">
            <v>$50</v>
          </cell>
          <cell r="R89" t="str">
            <v>50% ($2000 max)</v>
          </cell>
        </row>
        <row r="90">
          <cell r="B90" t="str">
            <v>YGHMO</v>
          </cell>
          <cell r="C90" t="str">
            <v>YG</v>
          </cell>
          <cell r="D90" t="str">
            <v>HMO</v>
          </cell>
          <cell r="E90" t="str">
            <v>Y</v>
          </cell>
          <cell r="F90">
            <v>107.14484672074998</v>
          </cell>
          <cell r="G90" t="str">
            <v>Access+ HMO $20 OV $500/admit IP Hospital</v>
          </cell>
          <cell r="H90" t="str">
            <v>Access+ HMO $20 OV $500/admit IP Hospital</v>
          </cell>
          <cell r="I90" t="str">
            <v>Access+ HMO Plan 20-500/Admit</v>
          </cell>
          <cell r="J90">
            <v>6.1064862888569049E-2</v>
          </cell>
          <cell r="K90" t="str">
            <v>$20</v>
          </cell>
          <cell r="L90" t="str">
            <v>$0</v>
          </cell>
          <cell r="M90" t="str">
            <v>$500/admit</v>
          </cell>
          <cell r="N90" t="str">
            <v>$50</v>
          </cell>
          <cell r="O90" t="str">
            <v>$100</v>
          </cell>
          <cell r="P90" t="str">
            <v>$150</v>
          </cell>
          <cell r="Q90" t="str">
            <v>$50</v>
          </cell>
          <cell r="R90" t="str">
            <v>50% ($2000 max)</v>
          </cell>
        </row>
        <row r="91">
          <cell r="B91" t="str">
            <v>YHHMO</v>
          </cell>
          <cell r="C91" t="str">
            <v>YH</v>
          </cell>
          <cell r="D91" t="str">
            <v>HMO</v>
          </cell>
          <cell r="E91" t="str">
            <v>Y</v>
          </cell>
          <cell r="F91">
            <v>104.13450080641297</v>
          </cell>
          <cell r="G91" t="str">
            <v>Access+ HMO $20 OV $1000/admit IP Hospital</v>
          </cell>
          <cell r="H91" t="str">
            <v>Access+ HMO $20 OV $1000/admit IP Hospital</v>
          </cell>
          <cell r="I91" t="str">
            <v>Access+ HMO Plan 20-1000/Admit</v>
          </cell>
          <cell r="J91">
            <v>8.2851524769598228E-2</v>
          </cell>
          <cell r="K91" t="str">
            <v>$20</v>
          </cell>
          <cell r="L91" t="str">
            <v>$0</v>
          </cell>
          <cell r="M91" t="str">
            <v>$1000/admit</v>
          </cell>
          <cell r="N91" t="str">
            <v>$100</v>
          </cell>
          <cell r="O91" t="str">
            <v>$100</v>
          </cell>
          <cell r="P91" t="str">
            <v>$300</v>
          </cell>
          <cell r="Q91" t="str">
            <v>$50</v>
          </cell>
          <cell r="R91" t="str">
            <v>50% ($2000 max)</v>
          </cell>
        </row>
        <row r="92">
          <cell r="B92" t="str">
            <v>YIHMO</v>
          </cell>
          <cell r="C92" t="str">
            <v>YI</v>
          </cell>
          <cell r="D92" t="str">
            <v>HMO</v>
          </cell>
          <cell r="E92" t="str">
            <v>Y</v>
          </cell>
          <cell r="F92">
            <v>102.92356163665465</v>
          </cell>
          <cell r="G92" t="str">
            <v>Access+ HMO $25 OV $1000/admit IP Hospital</v>
          </cell>
          <cell r="H92" t="str">
            <v>Access+ HMO $25 OV $1000/admit IP Hospital</v>
          </cell>
          <cell r="I92" t="str">
            <v>Access+ HMO Plan 25-1000/Admit</v>
          </cell>
          <cell r="J92">
            <v>9.195718405416109E-2</v>
          </cell>
          <cell r="K92" t="str">
            <v>$25</v>
          </cell>
          <cell r="L92" t="str">
            <v>$0</v>
          </cell>
          <cell r="M92" t="str">
            <v>$1000/admit</v>
          </cell>
          <cell r="N92" t="str">
            <v>$100</v>
          </cell>
          <cell r="O92" t="str">
            <v>$100</v>
          </cell>
          <cell r="P92" t="str">
            <v>$300</v>
          </cell>
          <cell r="Q92" t="str">
            <v>$50</v>
          </cell>
          <cell r="R92" t="str">
            <v>50% ($2000 max)</v>
          </cell>
        </row>
        <row r="93">
          <cell r="B93" t="str">
            <v>O6HMO</v>
          </cell>
          <cell r="C93" t="str">
            <v>O6</v>
          </cell>
          <cell r="D93" t="str">
            <v>HMO</v>
          </cell>
          <cell r="E93" t="str">
            <v>N</v>
          </cell>
          <cell r="F93">
            <v>115.03265356934756</v>
          </cell>
          <cell r="G93" t="str">
            <v>Access+ HMO $5 OV $0 IP Hospital ($50 ER)</v>
          </cell>
          <cell r="H93" t="str">
            <v>Access+ HMO $5 OV $0 IP Hospital ($50 ER)</v>
          </cell>
          <cell r="I93" t="str">
            <v>Access+ HMO Plan 5</v>
          </cell>
          <cell r="J93">
            <v>1.2287657387675122E-2</v>
          </cell>
          <cell r="K93" t="str">
            <v>$5</v>
          </cell>
          <cell r="L93" t="str">
            <v>$0</v>
          </cell>
          <cell r="M93" t="str">
            <v>$0</v>
          </cell>
          <cell r="N93" t="str">
            <v>$0</v>
          </cell>
          <cell r="O93" t="str">
            <v>$50</v>
          </cell>
          <cell r="P93" t="str">
            <v>$0</v>
          </cell>
          <cell r="Q93" t="str">
            <v>$50</v>
          </cell>
          <cell r="R93" t="str">
            <v>20%</v>
          </cell>
        </row>
        <row r="94">
          <cell r="B94" t="str">
            <v>O7HMO</v>
          </cell>
          <cell r="C94" t="str">
            <v>O7</v>
          </cell>
          <cell r="D94" t="str">
            <v>HMO</v>
          </cell>
          <cell r="E94" t="str">
            <v>N</v>
          </cell>
          <cell r="F94">
            <v>109.75234573801175</v>
          </cell>
          <cell r="G94" t="str">
            <v>Access+ HMO $10 OV $200/day IP Hospital</v>
          </cell>
          <cell r="H94" t="str">
            <v>Access+ HMO $10 OV $200/day IP Hospital</v>
          </cell>
          <cell r="I94" t="str">
            <v>Access+ HMO Plan 10 Standard</v>
          </cell>
          <cell r="J94">
            <v>4.3113227783564412E-2</v>
          </cell>
          <cell r="K94" t="str">
            <v>$10</v>
          </cell>
          <cell r="L94" t="str">
            <v>$0</v>
          </cell>
          <cell r="M94" t="str">
            <v>$200/day (7 day max)</v>
          </cell>
          <cell r="N94" t="str">
            <v>$75</v>
          </cell>
          <cell r="O94" t="str">
            <v>$75</v>
          </cell>
          <cell r="P94" t="str">
            <v>$100</v>
          </cell>
          <cell r="Q94" t="str">
            <v>$50</v>
          </cell>
          <cell r="R94" t="str">
            <v>50% ($2000 max)</v>
          </cell>
        </row>
        <row r="95">
          <cell r="B95" t="str">
            <v>O8HMO</v>
          </cell>
          <cell r="C95" t="str">
            <v>O8</v>
          </cell>
          <cell r="D95" t="str">
            <v>HMO</v>
          </cell>
          <cell r="E95" t="str">
            <v>N</v>
          </cell>
          <cell r="F95">
            <v>104.87915983311963</v>
          </cell>
          <cell r="G95" t="str">
            <v>Access+ HMO $15 OV $500/day IP Hospital</v>
          </cell>
          <cell r="H95" t="str">
            <v>Access+ HMO $15 OV $500/day IP Hospital</v>
          </cell>
          <cell r="I95" t="str">
            <v>Access+ HMO Plan 15</v>
          </cell>
          <cell r="J95">
            <v>7.7351493408814864E-2</v>
          </cell>
          <cell r="K95" t="str">
            <v>$15</v>
          </cell>
          <cell r="L95" t="str">
            <v>$0</v>
          </cell>
          <cell r="M95" t="str">
            <v>$500/day (3 day max)</v>
          </cell>
          <cell r="N95" t="str">
            <v>$150</v>
          </cell>
          <cell r="O95" t="str">
            <v>$100</v>
          </cell>
          <cell r="P95" t="str">
            <v>$300</v>
          </cell>
          <cell r="Q95" t="str">
            <v>$50</v>
          </cell>
          <cell r="R95" t="str">
            <v>50% ($2000 max)</v>
          </cell>
        </row>
        <row r="96">
          <cell r="B96" t="str">
            <v>O9HMO</v>
          </cell>
          <cell r="C96" t="str">
            <v>O9</v>
          </cell>
          <cell r="D96" t="str">
            <v>HMO</v>
          </cell>
          <cell r="E96" t="str">
            <v>N</v>
          </cell>
          <cell r="F96">
            <v>111.52907029249016</v>
          </cell>
          <cell r="G96" t="str">
            <v>Access+ HMO $10 OV $100/day IP Hospital ($50 OP Surgery)</v>
          </cell>
          <cell r="H96" t="str">
            <v>Access+ HMO $10 OV $100/day IP Hospital ($50 OP Surgery)</v>
          </cell>
          <cell r="I96" t="str">
            <v>Access+ HMO Plan 10 Premier</v>
          </cell>
          <cell r="J96">
            <v>3.2146426306265408E-2</v>
          </cell>
          <cell r="K96" t="str">
            <v>$10</v>
          </cell>
          <cell r="L96" t="str">
            <v>$0</v>
          </cell>
          <cell r="M96" t="str">
            <v>$100/day</v>
          </cell>
          <cell r="N96" t="str">
            <v>$0</v>
          </cell>
          <cell r="O96" t="str">
            <v>$50</v>
          </cell>
          <cell r="P96" t="str">
            <v>$50</v>
          </cell>
          <cell r="Q96" t="str">
            <v>$50</v>
          </cell>
          <cell r="R96" t="str">
            <v>50%</v>
          </cell>
        </row>
        <row r="97">
          <cell r="B97" t="str">
            <v>OAHMO</v>
          </cell>
          <cell r="C97" t="str">
            <v>OA</v>
          </cell>
          <cell r="D97" t="str">
            <v>HMO</v>
          </cell>
          <cell r="E97" t="str">
            <v>N</v>
          </cell>
          <cell r="F97">
            <v>113.18349203174219</v>
          </cell>
          <cell r="G97" t="str">
            <v>Access+ HMO $10 OV $0 IP Hospital  ($0 OP Surgery)</v>
          </cell>
          <cell r="H97" t="str">
            <v>Access+ HMO $10 OV $0 IP Hospital  ($0 OP Surgery)</v>
          </cell>
          <cell r="I97" t="str">
            <v>Access+ HMO Plus Plan 10 Premier</v>
          </cell>
          <cell r="J97">
            <v>2.3885535447256689E-2</v>
          </cell>
          <cell r="K97" t="str">
            <v>$10</v>
          </cell>
          <cell r="L97" t="str">
            <v>$0</v>
          </cell>
          <cell r="M97" t="str">
            <v>$0</v>
          </cell>
          <cell r="N97" t="str">
            <v>$0</v>
          </cell>
          <cell r="O97" t="str">
            <v>$100</v>
          </cell>
          <cell r="P97" t="str">
            <v>$0</v>
          </cell>
          <cell r="Q97" t="str">
            <v>$50</v>
          </cell>
          <cell r="R97" t="str">
            <v>20% ($2000 max)</v>
          </cell>
        </row>
        <row r="98">
          <cell r="B98" t="str">
            <v>OBHMO</v>
          </cell>
          <cell r="C98" t="str">
            <v>OB</v>
          </cell>
          <cell r="D98" t="str">
            <v>HMO</v>
          </cell>
          <cell r="E98" t="str">
            <v>N</v>
          </cell>
          <cell r="F98">
            <v>111.62429438062527</v>
          </cell>
          <cell r="G98" t="str">
            <v>Access+ HMO $10 OV $250/admit IP Hospital</v>
          </cell>
          <cell r="H98" t="str">
            <v>Access+ HMO $10 OV $250/admit IP Hospital</v>
          </cell>
          <cell r="I98" t="str">
            <v>Access+ HMO Plus Plan 10 Standard</v>
          </cell>
          <cell r="J98">
            <v>3.3947713193260842E-2</v>
          </cell>
          <cell r="K98" t="str">
            <v>$10</v>
          </cell>
          <cell r="L98" t="str">
            <v>$0</v>
          </cell>
          <cell r="M98" t="str">
            <v>$250/admit</v>
          </cell>
          <cell r="N98" t="str">
            <v>$50</v>
          </cell>
          <cell r="O98" t="str">
            <v>$100</v>
          </cell>
          <cell r="P98" t="str">
            <v>$75</v>
          </cell>
          <cell r="Q98" t="str">
            <v>$50</v>
          </cell>
          <cell r="R98" t="str">
            <v>20% ($2000 max)</v>
          </cell>
        </row>
        <row r="99">
          <cell r="B99" t="str">
            <v>OCHMO</v>
          </cell>
          <cell r="C99" t="str">
            <v>OC</v>
          </cell>
          <cell r="D99" t="str">
            <v>HMO</v>
          </cell>
          <cell r="E99" t="str">
            <v>N</v>
          </cell>
          <cell r="F99">
            <v>110.07267936211726</v>
          </cell>
          <cell r="G99" t="str">
            <v>Access+ HMO $10 OV $500/admit IP Hospital</v>
          </cell>
          <cell r="H99" t="str">
            <v>Access+ HMO $10 OV $500/admit IP Hospital</v>
          </cell>
          <cell r="I99" t="str">
            <v>Access+ HMO Plus Plan 10 Value</v>
          </cell>
          <cell r="J99">
            <v>4.4229299013527346E-2</v>
          </cell>
          <cell r="K99" t="str">
            <v>$10</v>
          </cell>
          <cell r="L99" t="str">
            <v>$0</v>
          </cell>
          <cell r="M99" t="str">
            <v>$500/admit</v>
          </cell>
          <cell r="N99" t="str">
            <v>$100</v>
          </cell>
          <cell r="O99" t="str">
            <v>$100</v>
          </cell>
          <cell r="P99" t="str">
            <v>$150</v>
          </cell>
          <cell r="Q99" t="str">
            <v>$50</v>
          </cell>
          <cell r="R99" t="str">
            <v>20% ($2000 max)</v>
          </cell>
        </row>
        <row r="100">
          <cell r="B100" t="str">
            <v>ODHMO</v>
          </cell>
          <cell r="C100" t="str">
            <v>OD</v>
          </cell>
          <cell r="D100" t="str">
            <v>HMO</v>
          </cell>
          <cell r="E100" t="str">
            <v>N</v>
          </cell>
          <cell r="F100">
            <v>108.83827200281075</v>
          </cell>
          <cell r="G100" t="str">
            <v>Access+ HMO $15 OV $500/admit IP Hospital</v>
          </cell>
          <cell r="H100" t="str">
            <v>Access+ HMO $15 OV $500/admit IP Hospital</v>
          </cell>
          <cell r="I100" t="str">
            <v>Access+ HMO Plus Plan 15 Premier</v>
          </cell>
          <cell r="J100">
            <v>5.2607629093039954E-2</v>
          </cell>
          <cell r="K100" t="str">
            <v>$15</v>
          </cell>
          <cell r="L100" t="str">
            <v>$0</v>
          </cell>
          <cell r="M100" t="str">
            <v>$500/admit</v>
          </cell>
          <cell r="N100" t="str">
            <v>$100</v>
          </cell>
          <cell r="O100" t="str">
            <v>$100</v>
          </cell>
          <cell r="P100" t="str">
            <v>$150</v>
          </cell>
          <cell r="Q100" t="str">
            <v>$50</v>
          </cell>
          <cell r="R100" t="str">
            <v>20% ($2000 max)</v>
          </cell>
        </row>
        <row r="101">
          <cell r="B101" t="str">
            <v>OEHMO</v>
          </cell>
          <cell r="C101" t="str">
            <v>OE</v>
          </cell>
          <cell r="D101" t="str">
            <v>HMO</v>
          </cell>
          <cell r="E101" t="str">
            <v>N</v>
          </cell>
          <cell r="F101">
            <v>105.8529996572764</v>
          </cell>
          <cell r="G101" t="str">
            <v>Access+ HMO $15 OV $1000/admit IP Hospital</v>
          </cell>
          <cell r="H101" t="str">
            <v>Access+ HMO $15 OV $1000/admit IP Hospital</v>
          </cell>
          <cell r="I101" t="str">
            <v>Access+ HMO Plus Plan 15 Standard</v>
          </cell>
          <cell r="J101">
            <v>7.3636330523076943E-2</v>
          </cell>
          <cell r="K101" t="str">
            <v>$15</v>
          </cell>
          <cell r="L101" t="str">
            <v>$0</v>
          </cell>
          <cell r="M101" t="str">
            <v>$1000/admit</v>
          </cell>
          <cell r="N101" t="str">
            <v>$100</v>
          </cell>
          <cell r="O101" t="str">
            <v>$100</v>
          </cell>
          <cell r="P101" t="str">
            <v>$300</v>
          </cell>
          <cell r="Q101" t="str">
            <v>$50</v>
          </cell>
          <cell r="R101" t="str">
            <v>20% ($2000 max)</v>
          </cell>
        </row>
        <row r="102">
          <cell r="B102" t="str">
            <v>OHHMO</v>
          </cell>
          <cell r="C102" t="str">
            <v>OH</v>
          </cell>
          <cell r="D102" t="str">
            <v>HMO</v>
          </cell>
          <cell r="E102" t="str">
            <v>N</v>
          </cell>
          <cell r="F102">
            <v>107.60870632018185</v>
          </cell>
          <cell r="G102" t="str">
            <v>Access+ HMO $20 OV $500/admit IP Hospital</v>
          </cell>
          <cell r="H102" t="str">
            <v>Access+ HMO $20 OV $500/admit IP Hospital</v>
          </cell>
          <cell r="I102" t="str">
            <v>Access+ HMO Plus Plan 20 Premier</v>
          </cell>
          <cell r="J102">
            <v>6.1134532151592147E-2</v>
          </cell>
          <cell r="K102" t="str">
            <v>$20</v>
          </cell>
          <cell r="L102" t="str">
            <v>$0</v>
          </cell>
          <cell r="M102" t="str">
            <v>$500/admit</v>
          </cell>
          <cell r="N102" t="str">
            <v>$100</v>
          </cell>
          <cell r="O102" t="str">
            <v>$100</v>
          </cell>
          <cell r="P102" t="str">
            <v>$150</v>
          </cell>
          <cell r="Q102" t="str">
            <v>$50</v>
          </cell>
          <cell r="R102" t="str">
            <v>20% ($2000 max)</v>
          </cell>
        </row>
        <row r="103">
          <cell r="B103" t="str">
            <v>OIHMO</v>
          </cell>
          <cell r="C103" t="str">
            <v>OI</v>
          </cell>
          <cell r="D103" t="str">
            <v>HMO</v>
          </cell>
          <cell r="E103" t="str">
            <v>N</v>
          </cell>
          <cell r="F103">
            <v>104.63522242117695</v>
          </cell>
          <cell r="G103" t="str">
            <v>Access+ HMO $20 OV $1000/admit IP Hospital</v>
          </cell>
          <cell r="H103" t="str">
            <v>Access+ HMO $20 OV $1000/admit IP Hospital</v>
          </cell>
          <cell r="I103" t="str">
            <v>Access+ HMO Plus Plan 20 Standard</v>
          </cell>
          <cell r="J103">
            <v>8.2541939242566364E-2</v>
          </cell>
          <cell r="K103" t="str">
            <v>$20</v>
          </cell>
          <cell r="L103" t="str">
            <v>$0</v>
          </cell>
          <cell r="M103" t="str">
            <v>$1000/admit</v>
          </cell>
          <cell r="N103" t="str">
            <v>$100</v>
          </cell>
          <cell r="O103" t="str">
            <v>$100</v>
          </cell>
          <cell r="P103" t="str">
            <v>$300</v>
          </cell>
          <cell r="Q103" t="str">
            <v>$50</v>
          </cell>
          <cell r="R103" t="str">
            <v>20% ($2000 max)</v>
          </cell>
        </row>
        <row r="104">
          <cell r="B104" t="str">
            <v>OJHMO</v>
          </cell>
          <cell r="C104" t="str">
            <v>OJ</v>
          </cell>
          <cell r="D104" t="str">
            <v>HMO</v>
          </cell>
          <cell r="E104" t="str">
            <v>N</v>
          </cell>
          <cell r="F104">
            <v>103.4222868617551</v>
          </cell>
          <cell r="G104" t="str">
            <v>Access+ HMO $25 OV $1000/admit IP Hospital</v>
          </cell>
          <cell r="H104" t="str">
            <v>Access+ HMO $25 OV $1000/admit IP Hospital</v>
          </cell>
          <cell r="I104" t="str">
            <v>Access+ HMO Plus Plan 25</v>
          </cell>
          <cell r="J104">
            <v>9.1610431726698582E-2</v>
          </cell>
          <cell r="K104" t="str">
            <v>$25</v>
          </cell>
          <cell r="L104" t="str">
            <v>$0</v>
          </cell>
          <cell r="M104" t="str">
            <v>$1000/admit</v>
          </cell>
          <cell r="N104" t="str">
            <v>$100</v>
          </cell>
          <cell r="O104" t="str">
            <v>$100</v>
          </cell>
          <cell r="P104" t="str">
            <v>$300</v>
          </cell>
          <cell r="Q104" t="str">
            <v>$50</v>
          </cell>
          <cell r="R104" t="str">
            <v>20% ($2000 max)</v>
          </cell>
        </row>
        <row r="105">
          <cell r="B105" t="str">
            <v>S0HMO</v>
          </cell>
          <cell r="C105" t="str">
            <v>S0</v>
          </cell>
          <cell r="D105" t="str">
            <v>HMO</v>
          </cell>
          <cell r="E105" t="str">
            <v>N</v>
          </cell>
          <cell r="F105">
            <v>98.994737822089121</v>
          </cell>
          <cell r="G105" t="str">
            <v>Access+ HMO $25 OV $750/day IP Hospital</v>
          </cell>
          <cell r="H105" t="str">
            <v>Access+ HMO $25 OV $750/day IP Hospital</v>
          </cell>
          <cell r="I105" t="str">
            <v>Access+ HMO Plan 25</v>
          </cell>
          <cell r="J105">
            <v>0.12295929521898064</v>
          </cell>
          <cell r="K105" t="str">
            <v>$25</v>
          </cell>
          <cell r="L105" t="str">
            <v>$0</v>
          </cell>
          <cell r="M105" t="str">
            <v>$750/day (3 day max)</v>
          </cell>
          <cell r="N105" t="str">
            <v>$125</v>
          </cell>
          <cell r="O105" t="str">
            <v>$150</v>
          </cell>
          <cell r="P105" t="str">
            <v>$400</v>
          </cell>
          <cell r="Q105" t="str">
            <v>$50</v>
          </cell>
          <cell r="R105" t="str">
            <v>50% ($2000 max)</v>
          </cell>
        </row>
        <row r="106">
          <cell r="B106" t="str">
            <v>Y0HMO</v>
          </cell>
          <cell r="C106" t="str">
            <v>Y0</v>
          </cell>
          <cell r="D106" t="str">
            <v>HMO</v>
          </cell>
          <cell r="E106" t="str">
            <v>N</v>
          </cell>
          <cell r="F106">
            <v>107.75715143391223</v>
          </cell>
          <cell r="G106" t="str">
            <v>Access+ HMO $10 OV $1000/admit Inpatient Hospital</v>
          </cell>
          <cell r="H106" t="str">
            <v>Access+ HMO $10 OV $1000/admit Inpatient Hospital</v>
          </cell>
          <cell r="I106" t="str">
            <v>Access+ HMO (R) 10-1000/admit Inpatient</v>
          </cell>
          <cell r="J106">
            <v>6.0095267733168978E-2</v>
          </cell>
          <cell r="K106" t="str">
            <v>$10</v>
          </cell>
          <cell r="L106" t="str">
            <v>$0</v>
          </cell>
          <cell r="M106" t="str">
            <v>$1000/admit</v>
          </cell>
          <cell r="N106" t="str">
            <v>$100</v>
          </cell>
          <cell r="O106" t="str">
            <v>$100</v>
          </cell>
          <cell r="P106" t="str">
            <v>$150</v>
          </cell>
          <cell r="Q106" t="str">
            <v>$50</v>
          </cell>
          <cell r="R106" t="str">
            <v>20% ($2000 max)</v>
          </cell>
        </row>
        <row r="107">
          <cell r="B107" t="str">
            <v>U3HMO</v>
          </cell>
          <cell r="C107" t="str">
            <v>U3</v>
          </cell>
          <cell r="D107" t="str">
            <v>HMO</v>
          </cell>
          <cell r="E107" t="str">
            <v>N</v>
          </cell>
          <cell r="F107">
            <v>115.03265356934756</v>
          </cell>
          <cell r="G107" t="str">
            <v>Small Group $5 Copay Access+ HMO Plan</v>
          </cell>
          <cell r="H107" t="str">
            <v>Small Group $5 Copay Access+ HMO Plan</v>
          </cell>
          <cell r="I107" t="str">
            <v>Small Group $5 Copay Access+ HMO Plan</v>
          </cell>
          <cell r="J107">
            <v>1.2287657387675122E-2</v>
          </cell>
          <cell r="K107" t="str">
            <v>$5</v>
          </cell>
          <cell r="L107" t="str">
            <v>$0</v>
          </cell>
          <cell r="M107" t="str">
            <v>$0</v>
          </cell>
          <cell r="N107" t="str">
            <v>$0</v>
          </cell>
          <cell r="O107" t="str">
            <v>$50</v>
          </cell>
          <cell r="P107" t="str">
            <v>$0</v>
          </cell>
          <cell r="Q107" t="str">
            <v>$50</v>
          </cell>
          <cell r="R107" t="str">
            <v>20%</v>
          </cell>
        </row>
        <row r="108">
          <cell r="B108" t="str">
            <v>U4HMO</v>
          </cell>
          <cell r="C108" t="str">
            <v>U4</v>
          </cell>
          <cell r="D108" t="str">
            <v>HMO</v>
          </cell>
          <cell r="E108" t="str">
            <v>N</v>
          </cell>
          <cell r="F108">
            <v>109.19242858693991</v>
          </cell>
          <cell r="G108" t="str">
            <v>Small Group $10 Copay with IP Hospital Charge Access+ HMO Plan</v>
          </cell>
          <cell r="H108" t="str">
            <v>Small Group $10 Copay with IP Hospital Charge Access+ HMO Plan</v>
          </cell>
          <cell r="I108" t="str">
            <v>Small Group $10 Copay with IP Hospital Charge Access+ HMO Plan</v>
          </cell>
          <cell r="J108">
            <v>4.6899351362454933E-2</v>
          </cell>
          <cell r="K108" t="str">
            <v>$10</v>
          </cell>
          <cell r="L108" t="str">
            <v>$0</v>
          </cell>
          <cell r="M108" t="str">
            <v>$200/day</v>
          </cell>
          <cell r="N108" t="str">
            <v>$75</v>
          </cell>
          <cell r="O108" t="str">
            <v>$75</v>
          </cell>
          <cell r="P108" t="str">
            <v>$100</v>
          </cell>
          <cell r="Q108" t="str">
            <v>$50</v>
          </cell>
          <cell r="R108" t="str">
            <v>50% ($2000 max)</v>
          </cell>
        </row>
        <row r="109">
          <cell r="B109" t="str">
            <v>U5HMO</v>
          </cell>
          <cell r="C109" t="str">
            <v>U5</v>
          </cell>
          <cell r="D109" t="str">
            <v>HMO</v>
          </cell>
          <cell r="E109" t="str">
            <v>N</v>
          </cell>
          <cell r="F109">
            <v>104.87915983311963</v>
          </cell>
          <cell r="G109" t="str">
            <v>Small Group $15 Copay Access+ HMO Plan</v>
          </cell>
          <cell r="H109" t="str">
            <v>Small Group $15 Copay Access+ HMO Plan</v>
          </cell>
          <cell r="I109" t="str">
            <v>Small Group $15 Copay Access+ HMO Plan</v>
          </cell>
          <cell r="J109">
            <v>7.7351493408814864E-2</v>
          </cell>
          <cell r="K109" t="str">
            <v>$15</v>
          </cell>
          <cell r="L109" t="str">
            <v>$0</v>
          </cell>
          <cell r="M109" t="str">
            <v>$500/day (3 day max)</v>
          </cell>
          <cell r="N109" t="str">
            <v>$150</v>
          </cell>
          <cell r="O109" t="str">
            <v>$100</v>
          </cell>
          <cell r="P109" t="str">
            <v>$300</v>
          </cell>
          <cell r="Q109" t="str">
            <v>$50</v>
          </cell>
          <cell r="R109" t="str">
            <v>50% ($2000 max)</v>
          </cell>
        </row>
        <row r="110">
          <cell r="B110" t="str">
            <v>UTHMO</v>
          </cell>
          <cell r="C110" t="str">
            <v>UT</v>
          </cell>
          <cell r="D110" t="str">
            <v>HMO</v>
          </cell>
          <cell r="E110" t="str">
            <v>N</v>
          </cell>
          <cell r="F110">
            <v>113.16083692231413</v>
          </cell>
          <cell r="G110" t="str">
            <v>Small Group $10 Copay with no IP Hospital Charge Access+ HMO Plan</v>
          </cell>
          <cell r="H110" t="str">
            <v>Small Group $10 Copay with no IP Hospital Charge Access+ HMO Plan</v>
          </cell>
          <cell r="I110" t="str">
            <v>Small Group $10 Copay with no IP Hospital Charge Access+ HMO Plan</v>
          </cell>
          <cell r="J110">
            <v>2.1632481895184075E-2</v>
          </cell>
          <cell r="K110" t="str">
            <v>$10</v>
          </cell>
          <cell r="L110" t="str">
            <v>$0</v>
          </cell>
          <cell r="M110" t="str">
            <v>$0</v>
          </cell>
          <cell r="N110" t="str">
            <v>$0</v>
          </cell>
          <cell r="O110" t="str">
            <v>$50</v>
          </cell>
          <cell r="P110" t="str">
            <v>$50</v>
          </cell>
          <cell r="Q110" t="str">
            <v>$50</v>
          </cell>
          <cell r="R110" t="str">
            <v>50%</v>
          </cell>
        </row>
        <row r="111">
          <cell r="B111" t="str">
            <v>WRPPO</v>
          </cell>
          <cell r="C111" t="str">
            <v>WR</v>
          </cell>
          <cell r="D111" t="str">
            <v>PPO</v>
          </cell>
          <cell r="E111" t="str">
            <v>N</v>
          </cell>
          <cell r="F111">
            <v>142.60608811729929</v>
          </cell>
          <cell r="G111" t="str">
            <v>PPO $0/500 90/70 2k/5k $10 OV</v>
          </cell>
          <cell r="H111" t="str">
            <v>PPO $0/500 90/70 2k/5k $10 OV</v>
          </cell>
          <cell r="I111" t="str">
            <v>Shield Spectrum PPO Plan Zero Deductible</v>
          </cell>
          <cell r="J111">
            <v>4.4572907691173835E-2</v>
          </cell>
          <cell r="S111" t="str">
            <v>$0/$500</v>
          </cell>
          <cell r="T111" t="str">
            <v>90%/70%</v>
          </cell>
          <cell r="U111" t="str">
            <v>2k/5k</v>
          </cell>
          <cell r="V111" t="str">
            <v>$10</v>
          </cell>
          <cell r="W111" t="str">
            <v>$0</v>
          </cell>
        </row>
        <row r="112">
          <cell r="B112" t="str">
            <v>WSPPO</v>
          </cell>
          <cell r="C112" t="str">
            <v>WS</v>
          </cell>
          <cell r="D112" t="str">
            <v>PPO</v>
          </cell>
          <cell r="E112" t="str">
            <v>N</v>
          </cell>
          <cell r="F112">
            <v>133.4107878400103</v>
          </cell>
          <cell r="G112" t="str">
            <v>PPO $250 90/70 2k/10k $15 OV</v>
          </cell>
          <cell r="H112" t="str">
            <v>PPO $250 90/70 2k/10k $15 OV</v>
          </cell>
          <cell r="I112" t="str">
            <v>Shield Spectrum PPO Plan 250 Premier</v>
          </cell>
          <cell r="J112">
            <v>8.7431717635315653E-2</v>
          </cell>
          <cell r="S112" t="str">
            <v>$250</v>
          </cell>
          <cell r="T112" t="str">
            <v>90%/70%</v>
          </cell>
          <cell r="U112" t="str">
            <v>2k/10k</v>
          </cell>
          <cell r="V112" t="str">
            <v>$15</v>
          </cell>
          <cell r="W112" t="str">
            <v>$0</v>
          </cell>
        </row>
        <row r="113">
          <cell r="B113" t="str">
            <v>WXPPO</v>
          </cell>
          <cell r="C113" t="str">
            <v>WX</v>
          </cell>
          <cell r="D113" t="str">
            <v>PPO</v>
          </cell>
          <cell r="E113" t="str">
            <v>N</v>
          </cell>
          <cell r="F113">
            <v>112.24914395065184</v>
          </cell>
          <cell r="G113" t="str">
            <v>PPO $500 80/60 3k/10k $35 OV $250/admit IP Hospital</v>
          </cell>
          <cell r="H113" t="str">
            <v>PPO $500 80/60 3k/10k $35 OV $250/admit IP Hospital</v>
          </cell>
          <cell r="I113" t="str">
            <v>Shield Spectrum PPO Plan 500</v>
          </cell>
          <cell r="J113">
            <v>0.19272856545378803</v>
          </cell>
          <cell r="S113" t="str">
            <v>$500</v>
          </cell>
          <cell r="T113" t="str">
            <v>80%/60%</v>
          </cell>
          <cell r="U113" t="str">
            <v>3k/10k</v>
          </cell>
          <cell r="V113" t="str">
            <v>$35</v>
          </cell>
          <cell r="W113" t="str">
            <v>$250/admit</v>
          </cell>
        </row>
        <row r="114">
          <cell r="B114" t="str">
            <v>WYPPO</v>
          </cell>
          <cell r="C114" t="str">
            <v>WY</v>
          </cell>
          <cell r="D114" t="str">
            <v>PPO</v>
          </cell>
          <cell r="E114" t="str">
            <v>N</v>
          </cell>
          <cell r="F114">
            <v>98.135104298252671</v>
          </cell>
          <cell r="G114" t="str">
            <v>PPO $1000 80/50 4k/10k $45 OV $1000/year IP Hospital</v>
          </cell>
          <cell r="H114" t="str">
            <v>PPO $1000 80/50 4k/10k $45 OV $1000/year IP Hospital</v>
          </cell>
          <cell r="I114" t="str">
            <v>Shield Spectrum PPO Plan 1000</v>
          </cell>
          <cell r="J114">
            <v>0.28912206448933109</v>
          </cell>
          <cell r="S114" t="str">
            <v>$1000</v>
          </cell>
          <cell r="T114" t="str">
            <v>80%/50%</v>
          </cell>
          <cell r="U114" t="str">
            <v>4k/10k</v>
          </cell>
          <cell r="V114" t="str">
            <v>$45</v>
          </cell>
          <cell r="W114" t="str">
            <v>$1000/admit</v>
          </cell>
        </row>
        <row r="115">
          <cell r="B115" t="str">
            <v>WTPPO</v>
          </cell>
          <cell r="C115" t="str">
            <v>WT</v>
          </cell>
          <cell r="D115" t="str">
            <v>PPO</v>
          </cell>
          <cell r="E115" t="str">
            <v>N</v>
          </cell>
          <cell r="F115">
            <v>121.44177814864258</v>
          </cell>
          <cell r="G115" t="str">
            <v>PPO $250 80/60 3k/10k $25 OV $100/admit IP Hospital</v>
          </cell>
          <cell r="H115" t="str">
            <v>PPO $250 80/60 3k/10k $25 OV $100/admit IP Hospital</v>
          </cell>
          <cell r="I115" t="str">
            <v>Shield Spectrum PPO Plan 250 Standard</v>
          </cell>
          <cell r="J115">
            <v>0.13608237833987014</v>
          </cell>
          <cell r="S115" t="str">
            <v>$250</v>
          </cell>
          <cell r="T115" t="str">
            <v>80%/60%</v>
          </cell>
          <cell r="U115" t="str">
            <v>3k/10k</v>
          </cell>
          <cell r="V115" t="str">
            <v>$25</v>
          </cell>
          <cell r="W115" t="str">
            <v>$100/admit</v>
          </cell>
        </row>
      </sheetData>
      <sheetData sheetId="39" refreshError="1">
        <row r="9">
          <cell r="B9" t="str">
            <v>Lookup</v>
          </cell>
          <cell r="C9" t="str">
            <v>Code</v>
          </cell>
          <cell r="D9" t="str">
            <v>LOB</v>
          </cell>
          <cell r="E9" t="str">
            <v>Status</v>
          </cell>
          <cell r="G9" t="str">
            <v>Description (no commas allowed)</v>
          </cell>
          <cell r="H9" t="str">
            <v>Copay/Ded Leverage</v>
          </cell>
          <cell r="I9" t="str">
            <v>Retail Generic Copay</v>
          </cell>
          <cell r="J9" t="str">
            <v>Retail Preferred Brand Copay</v>
          </cell>
          <cell r="K9" t="str">
            <v>Retail Non-Preferred Brand Copay</v>
          </cell>
          <cell r="L9" t="str">
            <v>Mail-Order Generic Copay</v>
          </cell>
          <cell r="M9" t="str">
            <v>Mail-Order Preferred Brand Copay</v>
          </cell>
          <cell r="N9" t="str">
            <v>Mail-Order Non-Preferred Brand Copay</v>
          </cell>
          <cell r="O9" t="str">
            <v>Brand Deductible</v>
          </cell>
        </row>
        <row r="10">
          <cell r="B10" t="str">
            <v>NONEPPO</v>
          </cell>
          <cell r="C10" t="str">
            <v>NONE</v>
          </cell>
          <cell r="D10" t="str">
            <v>PPO</v>
          </cell>
          <cell r="E10" t="str">
            <v>Y</v>
          </cell>
          <cell r="F10">
            <v>0</v>
          </cell>
          <cell r="G10" t="str">
            <v>not covered</v>
          </cell>
          <cell r="H10">
            <v>0</v>
          </cell>
        </row>
        <row r="11">
          <cell r="B11" t="str">
            <v>REFPPO</v>
          </cell>
          <cell r="C11" t="str">
            <v>REF</v>
          </cell>
          <cell r="D11" t="str">
            <v>PPO</v>
          </cell>
          <cell r="E11" t="str">
            <v>N</v>
          </cell>
          <cell r="F11">
            <v>38.741726400000005</v>
          </cell>
          <cell r="G11" t="str">
            <v>Reference Plan (not for Sale)</v>
          </cell>
          <cell r="H11">
            <v>0</v>
          </cell>
        </row>
        <row r="12">
          <cell r="B12" t="str">
            <v>I0510PPO</v>
          </cell>
          <cell r="C12" t="str">
            <v>I0510</v>
          </cell>
          <cell r="D12" t="str">
            <v>PPO</v>
          </cell>
          <cell r="E12" t="str">
            <v>Y</v>
          </cell>
          <cell r="F12">
            <v>29.21535841728544</v>
          </cell>
          <cell r="G12" t="str">
            <v>Incentive Rx 5/10/25-10/20/50</v>
          </cell>
          <cell r="H12">
            <v>0.18310184796693552</v>
          </cell>
          <cell r="I12">
            <v>5</v>
          </cell>
          <cell r="J12">
            <v>10</v>
          </cell>
          <cell r="K12">
            <v>25</v>
          </cell>
          <cell r="L12">
            <v>10</v>
          </cell>
          <cell r="M12">
            <v>20</v>
          </cell>
          <cell r="N12">
            <v>50</v>
          </cell>
          <cell r="O12" t="str">
            <v>0</v>
          </cell>
        </row>
        <row r="13">
          <cell r="B13" t="str">
            <v>I0510-150PPO</v>
          </cell>
          <cell r="C13" t="str">
            <v>I0510-150</v>
          </cell>
          <cell r="D13" t="str">
            <v>PPO</v>
          </cell>
          <cell r="E13" t="str">
            <v>Y</v>
          </cell>
          <cell r="F13">
            <v>23.752344788469635</v>
          </cell>
          <cell r="G13" t="str">
            <v>Incentive Rx 5/10/25-10/20/50-$150 Brand Ded</v>
          </cell>
          <cell r="H13">
            <v>0.28471110466498306</v>
          </cell>
          <cell r="I13">
            <v>5</v>
          </cell>
          <cell r="J13">
            <v>10</v>
          </cell>
          <cell r="K13">
            <v>25</v>
          </cell>
          <cell r="L13">
            <v>10</v>
          </cell>
          <cell r="M13">
            <v>20</v>
          </cell>
          <cell r="N13">
            <v>50</v>
          </cell>
          <cell r="O13">
            <v>150</v>
          </cell>
        </row>
        <row r="14">
          <cell r="B14" t="str">
            <v>I0510-250PPO</v>
          </cell>
          <cell r="C14" t="str">
            <v>I0510-250</v>
          </cell>
          <cell r="D14" t="str">
            <v>PPO</v>
          </cell>
          <cell r="E14" t="str">
            <v>Y</v>
          </cell>
          <cell r="F14">
            <v>21.318221601467904</v>
          </cell>
          <cell r="G14" t="str">
            <v>Incentive Rx 5/10/25-10/20/50-$250 Brand Ded</v>
          </cell>
          <cell r="H14">
            <v>0.34406362416508074</v>
          </cell>
          <cell r="I14">
            <v>5</v>
          </cell>
          <cell r="J14">
            <v>10</v>
          </cell>
          <cell r="K14">
            <v>25</v>
          </cell>
          <cell r="L14">
            <v>10</v>
          </cell>
          <cell r="M14">
            <v>20</v>
          </cell>
          <cell r="N14">
            <v>50</v>
          </cell>
          <cell r="O14">
            <v>250</v>
          </cell>
        </row>
        <row r="15">
          <cell r="B15" t="str">
            <v>I0510-300PPO</v>
          </cell>
          <cell r="C15" t="str">
            <v>I0510-300</v>
          </cell>
          <cell r="D15" t="str">
            <v>PPO</v>
          </cell>
          <cell r="E15" t="str">
            <v>N</v>
          </cell>
          <cell r="F15">
            <v>20.302401602496694</v>
          </cell>
          <cell r="G15" t="str">
            <v>Incentive Rx 5/10/25-10/20/50-$300 Brand Ded</v>
          </cell>
          <cell r="H15">
            <v>0.36479810713975658</v>
          </cell>
          <cell r="I15">
            <v>5</v>
          </cell>
          <cell r="J15">
            <v>10</v>
          </cell>
          <cell r="K15">
            <v>25</v>
          </cell>
          <cell r="L15">
            <v>10</v>
          </cell>
          <cell r="M15">
            <v>20</v>
          </cell>
          <cell r="N15">
            <v>50</v>
          </cell>
          <cell r="O15">
            <v>300</v>
          </cell>
        </row>
        <row r="16">
          <cell r="B16" t="str">
            <v>I1015PPO</v>
          </cell>
          <cell r="C16" t="str">
            <v>I1015</v>
          </cell>
          <cell r="D16" t="str">
            <v>PPO</v>
          </cell>
          <cell r="E16" t="str">
            <v>Y</v>
          </cell>
          <cell r="F16">
            <v>25.925751890479269</v>
          </cell>
          <cell r="G16" t="str">
            <v>Incentive Rx 10/15/30-20/30/60</v>
          </cell>
          <cell r="H16">
            <v>0.25768145731392522</v>
          </cell>
          <cell r="I16">
            <v>10</v>
          </cell>
          <cell r="J16">
            <v>15</v>
          </cell>
          <cell r="K16">
            <v>30</v>
          </cell>
          <cell r="L16">
            <v>20</v>
          </cell>
          <cell r="M16">
            <v>30</v>
          </cell>
          <cell r="N16">
            <v>60</v>
          </cell>
          <cell r="O16" t="str">
            <v>0</v>
          </cell>
        </row>
        <row r="17">
          <cell r="B17" t="str">
            <v>I1015-150PPO</v>
          </cell>
          <cell r="C17" t="str">
            <v>I1015-150</v>
          </cell>
          <cell r="D17" t="str">
            <v>PPO</v>
          </cell>
          <cell r="E17" t="str">
            <v>Y</v>
          </cell>
          <cell r="F17">
            <v>21.200925130831987</v>
          </cell>
          <cell r="G17" t="str">
            <v>Incentive Rx 10/15/30-20/30/60-$150 Brand Ded</v>
          </cell>
          <cell r="H17">
            <v>0.35541635218165668</v>
          </cell>
          <cell r="I17">
            <v>10</v>
          </cell>
          <cell r="J17">
            <v>15</v>
          </cell>
          <cell r="K17">
            <v>30</v>
          </cell>
          <cell r="L17">
            <v>20</v>
          </cell>
          <cell r="M17">
            <v>30</v>
          </cell>
          <cell r="N17">
            <v>60</v>
          </cell>
          <cell r="O17">
            <v>150</v>
          </cell>
        </row>
        <row r="18">
          <cell r="B18" t="str">
            <v>I1015-250PPO</v>
          </cell>
          <cell r="C18" t="str">
            <v>I1015-250</v>
          </cell>
          <cell r="D18" t="str">
            <v>PPO</v>
          </cell>
          <cell r="E18" t="str">
            <v>Y</v>
          </cell>
          <cell r="F18">
            <v>19.056561147755222</v>
          </cell>
          <cell r="G18" t="str">
            <v>Incentive Rx 10/15/30-20/30/60-$250 Brand Ded</v>
          </cell>
          <cell r="H18">
            <v>0.41446487366206375</v>
          </cell>
          <cell r="I18">
            <v>10</v>
          </cell>
          <cell r="J18">
            <v>15</v>
          </cell>
          <cell r="K18">
            <v>30</v>
          </cell>
          <cell r="L18">
            <v>20</v>
          </cell>
          <cell r="M18">
            <v>30</v>
          </cell>
          <cell r="N18">
            <v>60</v>
          </cell>
          <cell r="O18">
            <v>250</v>
          </cell>
        </row>
        <row r="19">
          <cell r="B19" t="str">
            <v>I1015-300PPO</v>
          </cell>
          <cell r="C19" t="str">
            <v>I1015-300</v>
          </cell>
          <cell r="D19" t="str">
            <v>PPO</v>
          </cell>
          <cell r="E19" t="str">
            <v>N</v>
          </cell>
          <cell r="F19">
            <v>18.155967015544263</v>
          </cell>
          <cell r="G19" t="str">
            <v>Incentive Rx 10/15/30-20/30/60-$300 Brand Ded</v>
          </cell>
          <cell r="H19">
            <v>0.4355720655542128</v>
          </cell>
          <cell r="I19">
            <v>10</v>
          </cell>
          <cell r="J19">
            <v>15</v>
          </cell>
          <cell r="K19">
            <v>30</v>
          </cell>
          <cell r="L19">
            <v>20</v>
          </cell>
          <cell r="M19">
            <v>30</v>
          </cell>
          <cell r="N19">
            <v>60</v>
          </cell>
          <cell r="O19">
            <v>300</v>
          </cell>
        </row>
        <row r="20">
          <cell r="B20" t="str">
            <v>I1020PPO</v>
          </cell>
          <cell r="C20" t="str">
            <v>I1020</v>
          </cell>
          <cell r="D20" t="str">
            <v>PPO</v>
          </cell>
          <cell r="E20" t="str">
            <v>Y</v>
          </cell>
          <cell r="F20">
            <v>23.948145876903851</v>
          </cell>
          <cell r="G20" t="str">
            <v>Incentive Rx 10/20/35-20/40/60</v>
          </cell>
          <cell r="H20">
            <v>0.31489474845490362</v>
          </cell>
          <cell r="I20">
            <v>10</v>
          </cell>
          <cell r="J20">
            <v>20</v>
          </cell>
          <cell r="K20">
            <v>35</v>
          </cell>
          <cell r="L20">
            <v>20</v>
          </cell>
          <cell r="M20">
            <v>40</v>
          </cell>
          <cell r="N20">
            <v>60</v>
          </cell>
          <cell r="O20" t="str">
            <v>0</v>
          </cell>
        </row>
        <row r="21">
          <cell r="B21" t="str">
            <v>I1020-150PPO</v>
          </cell>
          <cell r="C21" t="str">
            <v>I1020-150</v>
          </cell>
          <cell r="D21" t="str">
            <v>PPO</v>
          </cell>
          <cell r="E21" t="str">
            <v>Y</v>
          </cell>
          <cell r="F21">
            <v>19.793263299046075</v>
          </cell>
          <cell r="G21" t="str">
            <v>Incentive Rx 10/20/35-20/40/60-$150 Brand Ded</v>
          </cell>
          <cell r="H21">
            <v>0.40343083402909263</v>
          </cell>
          <cell r="I21">
            <v>10</v>
          </cell>
          <cell r="J21">
            <v>20</v>
          </cell>
          <cell r="K21">
            <v>35</v>
          </cell>
          <cell r="L21">
            <v>20</v>
          </cell>
          <cell r="M21">
            <v>40</v>
          </cell>
          <cell r="N21">
            <v>60</v>
          </cell>
          <cell r="O21">
            <v>150</v>
          </cell>
        </row>
        <row r="22">
          <cell r="B22" t="str">
            <v>I1020-250PPO</v>
          </cell>
          <cell r="C22" t="str">
            <v>I1020-250</v>
          </cell>
          <cell r="D22" t="str">
            <v>PPO</v>
          </cell>
          <cell r="E22" t="str">
            <v>Y</v>
          </cell>
          <cell r="F22">
            <v>17.869715941985131</v>
          </cell>
          <cell r="G22" t="str">
            <v>Incentive Rx 10/20/35-20/40/60-$250 Brand Ded</v>
          </cell>
          <cell r="H22">
            <v>0.45848694772449461</v>
          </cell>
          <cell r="I22">
            <v>10</v>
          </cell>
          <cell r="J22">
            <v>20</v>
          </cell>
          <cell r="K22">
            <v>35</v>
          </cell>
          <cell r="L22">
            <v>20</v>
          </cell>
          <cell r="M22">
            <v>40</v>
          </cell>
          <cell r="N22">
            <v>60</v>
          </cell>
          <cell r="O22">
            <v>250</v>
          </cell>
        </row>
        <row r="23">
          <cell r="B23" t="str">
            <v>I1020-300PPO</v>
          </cell>
          <cell r="C23" t="str">
            <v>I1020-300</v>
          </cell>
          <cell r="D23" t="str">
            <v>PPO</v>
          </cell>
          <cell r="E23" t="str">
            <v>N</v>
          </cell>
          <cell r="F23">
            <v>17.056038961198947</v>
          </cell>
          <cell r="G23" t="str">
            <v>Incentive Rx 10/20/35-20/40/60-$300 Brand Ded</v>
          </cell>
          <cell r="H23">
            <v>0.47835229350394304</v>
          </cell>
          <cell r="I23">
            <v>10</v>
          </cell>
          <cell r="J23">
            <v>20</v>
          </cell>
          <cell r="K23">
            <v>35</v>
          </cell>
          <cell r="L23">
            <v>20</v>
          </cell>
          <cell r="M23">
            <v>40</v>
          </cell>
          <cell r="N23">
            <v>60</v>
          </cell>
          <cell r="O23">
            <v>300</v>
          </cell>
        </row>
        <row r="24">
          <cell r="B24" t="str">
            <v>I102535PPO</v>
          </cell>
          <cell r="C24" t="str">
            <v>I102535</v>
          </cell>
          <cell r="D24" t="str">
            <v>PPO</v>
          </cell>
          <cell r="E24" t="str">
            <v>Y</v>
          </cell>
          <cell r="F24">
            <v>22.722601535485211</v>
          </cell>
          <cell r="G24" t="str">
            <v>Incentive Rx 10/25/35-20/50/60</v>
          </cell>
          <cell r="H24">
            <v>0.35887613244213634</v>
          </cell>
          <cell r="I24">
            <v>10</v>
          </cell>
          <cell r="J24">
            <v>25</v>
          </cell>
          <cell r="K24">
            <v>35</v>
          </cell>
          <cell r="L24">
            <v>20</v>
          </cell>
          <cell r="M24">
            <v>50</v>
          </cell>
          <cell r="N24">
            <v>60</v>
          </cell>
          <cell r="O24" t="str">
            <v>0</v>
          </cell>
        </row>
        <row r="25">
          <cell r="B25" t="str">
            <v>I102535-150PPO</v>
          </cell>
          <cell r="C25" t="str">
            <v>I102535-150</v>
          </cell>
          <cell r="D25" t="str">
            <v>PPO</v>
          </cell>
          <cell r="E25" t="str">
            <v>Y</v>
          </cell>
          <cell r="F25">
            <v>18.925257368265946</v>
          </cell>
          <cell r="G25" t="str">
            <v>Incentive Rx 10/25/35-20/50/60-$150 Brand Ded</v>
          </cell>
          <cell r="H25">
            <v>0.43926936368619218</v>
          </cell>
          <cell r="I25">
            <v>10</v>
          </cell>
          <cell r="J25">
            <v>25</v>
          </cell>
          <cell r="K25">
            <v>35</v>
          </cell>
          <cell r="L25">
            <v>20</v>
          </cell>
          <cell r="M25">
            <v>50</v>
          </cell>
          <cell r="N25">
            <v>60</v>
          </cell>
          <cell r="O25" t="str">
            <v>150</v>
          </cell>
        </row>
        <row r="26">
          <cell r="B26" t="str">
            <v>I102535-250PPO</v>
          </cell>
          <cell r="C26" t="str">
            <v>I102535-250</v>
          </cell>
          <cell r="D26" t="str">
            <v>PPO</v>
          </cell>
          <cell r="E26" t="str">
            <v>Y</v>
          </cell>
          <cell r="F26">
            <v>17.138168651929224</v>
          </cell>
          <cell r="G26" t="str">
            <v>Incentive Rx 10/25/35-20/50/60-$250 Brand Ded</v>
          </cell>
          <cell r="H26">
            <v>0.49108437817257045</v>
          </cell>
          <cell r="I26">
            <v>10</v>
          </cell>
          <cell r="J26">
            <v>25</v>
          </cell>
          <cell r="K26">
            <v>35</v>
          </cell>
          <cell r="L26">
            <v>20</v>
          </cell>
          <cell r="M26">
            <v>50</v>
          </cell>
          <cell r="N26">
            <v>60</v>
          </cell>
          <cell r="O26" t="str">
            <v>250</v>
          </cell>
        </row>
        <row r="27">
          <cell r="B27" t="str">
            <v>I1025PPO</v>
          </cell>
          <cell r="C27" t="str">
            <v>I1025</v>
          </cell>
          <cell r="D27" t="str">
            <v>PPO</v>
          </cell>
          <cell r="E27" t="str">
            <v>N</v>
          </cell>
          <cell r="F27">
            <v>22.046966672481663</v>
          </cell>
          <cell r="G27" t="str">
            <v>Incentive Rx 10/25/40-20/50/70</v>
          </cell>
          <cell r="H27">
            <v>0.37772079779982537</v>
          </cell>
          <cell r="I27">
            <v>10</v>
          </cell>
          <cell r="J27">
            <v>25</v>
          </cell>
          <cell r="K27">
            <v>40</v>
          </cell>
          <cell r="L27">
            <v>20</v>
          </cell>
          <cell r="M27">
            <v>50</v>
          </cell>
          <cell r="N27">
            <v>70</v>
          </cell>
          <cell r="O27" t="str">
            <v>0</v>
          </cell>
        </row>
        <row r="28">
          <cell r="B28" t="str">
            <v>I1025-150PPO</v>
          </cell>
          <cell r="C28" t="str">
            <v>I1025-150</v>
          </cell>
          <cell r="D28" t="str">
            <v>PPO</v>
          </cell>
          <cell r="E28" t="str">
            <v>N</v>
          </cell>
          <cell r="F28">
            <v>18.419832498389635</v>
          </cell>
          <cell r="G28" t="str">
            <v>Incentive Rx 10/25/40-20/50/70-$150 Brand Ded</v>
          </cell>
          <cell r="H28">
            <v>0.45626072637467319</v>
          </cell>
          <cell r="I28">
            <v>10</v>
          </cell>
          <cell r="J28">
            <v>25</v>
          </cell>
          <cell r="K28">
            <v>40</v>
          </cell>
          <cell r="L28">
            <v>20</v>
          </cell>
          <cell r="M28">
            <v>50</v>
          </cell>
          <cell r="N28">
            <v>70</v>
          </cell>
          <cell r="O28" t="str">
            <v>150</v>
          </cell>
        </row>
        <row r="29">
          <cell r="B29" t="str">
            <v>I1025-250PPO</v>
          </cell>
          <cell r="C29" t="str">
            <v>I1025-250</v>
          </cell>
          <cell r="D29" t="str">
            <v>PPO</v>
          </cell>
          <cell r="E29" t="str">
            <v>N</v>
          </cell>
          <cell r="F29">
            <v>16.7048900656273</v>
          </cell>
          <cell r="G29" t="str">
            <v>Incentive Rx 10/25/40-20/50/70-$250 Brand Ded</v>
          </cell>
          <cell r="H29">
            <v>0.50717593420917861</v>
          </cell>
          <cell r="I29">
            <v>10</v>
          </cell>
          <cell r="J29">
            <v>25</v>
          </cell>
          <cell r="K29">
            <v>40</v>
          </cell>
          <cell r="L29">
            <v>20</v>
          </cell>
          <cell r="M29">
            <v>50</v>
          </cell>
          <cell r="N29">
            <v>70</v>
          </cell>
          <cell r="O29" t="str">
            <v>250</v>
          </cell>
        </row>
        <row r="30">
          <cell r="B30" t="str">
            <v>I1025-300PPO</v>
          </cell>
          <cell r="C30" t="str">
            <v>I1025-300</v>
          </cell>
          <cell r="D30" t="str">
            <v>PPO</v>
          </cell>
          <cell r="E30" t="str">
            <v>N</v>
          </cell>
          <cell r="F30">
            <v>15.974023662625648</v>
          </cell>
          <cell r="G30" t="str">
            <v>Incentive Rx 10/25/40-20/50/70-$300 Brand Ded</v>
          </cell>
          <cell r="H30">
            <v>0.52575015683904436</v>
          </cell>
          <cell r="I30">
            <v>10</v>
          </cell>
          <cell r="J30">
            <v>25</v>
          </cell>
          <cell r="K30">
            <v>40</v>
          </cell>
          <cell r="L30">
            <v>20</v>
          </cell>
          <cell r="M30">
            <v>50</v>
          </cell>
          <cell r="N30">
            <v>70</v>
          </cell>
          <cell r="O30">
            <v>300</v>
          </cell>
        </row>
        <row r="31">
          <cell r="B31" t="str">
            <v>P2250PPO</v>
          </cell>
          <cell r="C31" t="str">
            <v>P2250</v>
          </cell>
          <cell r="D31" t="str">
            <v>PPO</v>
          </cell>
          <cell r="E31" t="str">
            <v>Y</v>
          </cell>
          <cell r="F31">
            <v>0</v>
          </cell>
          <cell r="G31" t="str">
            <v>$2250 Deductible Preferred Savings Plan</v>
          </cell>
          <cell r="H31">
            <v>0</v>
          </cell>
        </row>
        <row r="32">
          <cell r="B32" t="str">
            <v>NONEDOI</v>
          </cell>
          <cell r="C32" t="str">
            <v>NONE</v>
          </cell>
          <cell r="D32" t="str">
            <v>DOI</v>
          </cell>
          <cell r="E32" t="str">
            <v>O</v>
          </cell>
          <cell r="F32">
            <v>0</v>
          </cell>
          <cell r="G32" t="str">
            <v>not covered</v>
          </cell>
          <cell r="H32">
            <v>0</v>
          </cell>
        </row>
        <row r="33">
          <cell r="B33" t="str">
            <v>REFDOI</v>
          </cell>
          <cell r="C33" t="str">
            <v>REF</v>
          </cell>
          <cell r="D33" t="str">
            <v>DOI</v>
          </cell>
          <cell r="E33" t="str">
            <v>N</v>
          </cell>
          <cell r="F33">
            <v>38.741726400000005</v>
          </cell>
          <cell r="G33" t="str">
            <v>Reference Plan (not for Sale)</v>
          </cell>
          <cell r="H33">
            <v>0</v>
          </cell>
        </row>
        <row r="34">
          <cell r="B34" t="str">
            <v>I0510DOI</v>
          </cell>
          <cell r="C34" t="str">
            <v>I0510</v>
          </cell>
          <cell r="D34" t="str">
            <v>DOI</v>
          </cell>
          <cell r="E34" t="str">
            <v>Y</v>
          </cell>
          <cell r="F34">
            <v>29.21535841728544</v>
          </cell>
          <cell r="G34" t="str">
            <v>Incentive Rx 5/10/25-10/20/50</v>
          </cell>
          <cell r="H34">
            <v>0.18310184796693552</v>
          </cell>
          <cell r="I34">
            <v>5</v>
          </cell>
          <cell r="J34">
            <v>10</v>
          </cell>
          <cell r="K34">
            <v>25</v>
          </cell>
          <cell r="L34">
            <v>10</v>
          </cell>
          <cell r="M34">
            <v>20</v>
          </cell>
          <cell r="N34">
            <v>50</v>
          </cell>
          <cell r="O34" t="str">
            <v>0</v>
          </cell>
        </row>
        <row r="35">
          <cell r="B35" t="str">
            <v>I0510-150DOI</v>
          </cell>
          <cell r="C35" t="str">
            <v>I0510-150</v>
          </cell>
          <cell r="D35" t="str">
            <v>DOI</v>
          </cell>
          <cell r="E35" t="str">
            <v>Y</v>
          </cell>
          <cell r="F35">
            <v>23.752344788469635</v>
          </cell>
          <cell r="G35" t="str">
            <v>Incentive Rx 5/10/25-10/20/50-$150 Brand Ded</v>
          </cell>
          <cell r="H35">
            <v>0.28471110466498306</v>
          </cell>
          <cell r="I35">
            <v>5</v>
          </cell>
          <cell r="J35">
            <v>10</v>
          </cell>
          <cell r="K35">
            <v>25</v>
          </cell>
          <cell r="L35">
            <v>10</v>
          </cell>
          <cell r="M35">
            <v>20</v>
          </cell>
          <cell r="N35">
            <v>50</v>
          </cell>
          <cell r="O35">
            <v>150</v>
          </cell>
        </row>
        <row r="36">
          <cell r="B36" t="str">
            <v>I0510-250DOI</v>
          </cell>
          <cell r="C36" t="str">
            <v>I0510-250</v>
          </cell>
          <cell r="D36" t="str">
            <v>DOI</v>
          </cell>
          <cell r="E36" t="str">
            <v>Y</v>
          </cell>
          <cell r="F36">
            <v>21.318221601467904</v>
          </cell>
          <cell r="G36" t="str">
            <v>Incentive Rx 5/10/25-10/20/50-$250 Brand Ded</v>
          </cell>
          <cell r="H36">
            <v>0.34406362416508074</v>
          </cell>
          <cell r="I36">
            <v>5</v>
          </cell>
          <cell r="J36">
            <v>10</v>
          </cell>
          <cell r="K36">
            <v>25</v>
          </cell>
          <cell r="L36">
            <v>10</v>
          </cell>
          <cell r="M36">
            <v>20</v>
          </cell>
          <cell r="N36">
            <v>50</v>
          </cell>
          <cell r="O36">
            <v>250</v>
          </cell>
        </row>
        <row r="37">
          <cell r="B37" t="str">
            <v>I0510-500DOI</v>
          </cell>
          <cell r="C37" t="str">
            <v>I0510-500</v>
          </cell>
          <cell r="D37" t="str">
            <v>DOI</v>
          </cell>
          <cell r="E37" t="str">
            <v>Y</v>
          </cell>
          <cell r="F37">
            <v>17.048400417055149</v>
          </cell>
          <cell r="G37" t="str">
            <v>Incentive Rx 5/10/25-10/20/50-$500 Brand Ded</v>
          </cell>
          <cell r="H37">
            <v>0.44548315907061431</v>
          </cell>
          <cell r="I37">
            <v>5</v>
          </cell>
          <cell r="J37">
            <v>10</v>
          </cell>
          <cell r="K37">
            <v>25</v>
          </cell>
          <cell r="L37">
            <v>10</v>
          </cell>
          <cell r="M37">
            <v>20</v>
          </cell>
          <cell r="N37">
            <v>50</v>
          </cell>
          <cell r="O37">
            <v>500</v>
          </cell>
        </row>
        <row r="38">
          <cell r="B38" t="str">
            <v>I1015DOI</v>
          </cell>
          <cell r="C38" t="str">
            <v>I1015</v>
          </cell>
          <cell r="D38" t="str">
            <v>DOI</v>
          </cell>
          <cell r="E38" t="str">
            <v>Y</v>
          </cell>
          <cell r="F38">
            <v>25.925751890479269</v>
          </cell>
          <cell r="G38" t="str">
            <v>Incentive Rx 10/15/30-20/30/60</v>
          </cell>
          <cell r="H38">
            <v>0.25768145731392522</v>
          </cell>
          <cell r="I38">
            <v>10</v>
          </cell>
          <cell r="J38">
            <v>15</v>
          </cell>
          <cell r="K38">
            <v>30</v>
          </cell>
          <cell r="L38">
            <v>20</v>
          </cell>
          <cell r="M38">
            <v>30</v>
          </cell>
          <cell r="N38">
            <v>60</v>
          </cell>
          <cell r="O38" t="str">
            <v>0</v>
          </cell>
        </row>
        <row r="39">
          <cell r="B39" t="str">
            <v>I1015-150DOI</v>
          </cell>
          <cell r="C39" t="str">
            <v>I1015-150</v>
          </cell>
          <cell r="D39" t="str">
            <v>DOI</v>
          </cell>
          <cell r="E39" t="str">
            <v>Y</v>
          </cell>
          <cell r="F39">
            <v>21.200925130831987</v>
          </cell>
          <cell r="G39" t="str">
            <v>Incentive Rx 10/15/30-20/30/60-$150 Brand Ded</v>
          </cell>
          <cell r="H39">
            <v>0.35541635218165668</v>
          </cell>
          <cell r="I39">
            <v>10</v>
          </cell>
          <cell r="J39">
            <v>15</v>
          </cell>
          <cell r="K39">
            <v>30</v>
          </cell>
          <cell r="L39">
            <v>20</v>
          </cell>
          <cell r="M39">
            <v>30</v>
          </cell>
          <cell r="N39">
            <v>60</v>
          </cell>
          <cell r="O39">
            <v>150</v>
          </cell>
        </row>
        <row r="40">
          <cell r="B40" t="str">
            <v>I1015-250DOI</v>
          </cell>
          <cell r="C40" t="str">
            <v>I1015-250</v>
          </cell>
          <cell r="D40" t="str">
            <v>DOI</v>
          </cell>
          <cell r="E40" t="str">
            <v>Y</v>
          </cell>
          <cell r="F40">
            <v>19.056561147755222</v>
          </cell>
          <cell r="G40" t="str">
            <v>Incentive Rx 10/15/30-20/30/60-$250 Brand Ded</v>
          </cell>
          <cell r="H40">
            <v>0.41446487366206375</v>
          </cell>
          <cell r="I40">
            <v>10</v>
          </cell>
          <cell r="J40">
            <v>15</v>
          </cell>
          <cell r="K40">
            <v>30</v>
          </cell>
          <cell r="L40">
            <v>20</v>
          </cell>
          <cell r="M40">
            <v>30</v>
          </cell>
          <cell r="N40">
            <v>60</v>
          </cell>
          <cell r="O40">
            <v>250</v>
          </cell>
        </row>
        <row r="41">
          <cell r="B41" t="str">
            <v>I1015-500DOI</v>
          </cell>
          <cell r="C41" t="str">
            <v>I1015-500</v>
          </cell>
          <cell r="D41" t="str">
            <v>DOI</v>
          </cell>
          <cell r="E41" t="str">
            <v>Y</v>
          </cell>
          <cell r="F41">
            <v>15.250710633212034</v>
          </cell>
          <cell r="G41" t="str">
            <v>Incentive Rx 10/15/30-20/30/60-$500 Brand Ded</v>
          </cell>
          <cell r="H41">
            <v>0.51930287696017263</v>
          </cell>
          <cell r="I41">
            <v>10</v>
          </cell>
          <cell r="J41">
            <v>15</v>
          </cell>
          <cell r="K41">
            <v>30</v>
          </cell>
          <cell r="L41">
            <v>20</v>
          </cell>
          <cell r="M41">
            <v>30</v>
          </cell>
          <cell r="N41">
            <v>60</v>
          </cell>
          <cell r="O41">
            <v>500</v>
          </cell>
        </row>
        <row r="42">
          <cell r="B42" t="str">
            <v>I1020DOI</v>
          </cell>
          <cell r="C42" t="str">
            <v>I1020</v>
          </cell>
          <cell r="D42" t="str">
            <v>DOI</v>
          </cell>
          <cell r="E42" t="str">
            <v>Y</v>
          </cell>
          <cell r="F42">
            <v>23.948145876903851</v>
          </cell>
          <cell r="G42" t="str">
            <v>Incentive Rx 10/20/35-20/40/60</v>
          </cell>
          <cell r="H42">
            <v>0.31489474845490362</v>
          </cell>
          <cell r="I42">
            <v>10</v>
          </cell>
          <cell r="J42">
            <v>20</v>
          </cell>
          <cell r="K42">
            <v>35</v>
          </cell>
          <cell r="L42">
            <v>20</v>
          </cell>
          <cell r="M42">
            <v>40</v>
          </cell>
          <cell r="N42">
            <v>60</v>
          </cell>
          <cell r="O42" t="str">
            <v>0</v>
          </cell>
        </row>
        <row r="43">
          <cell r="B43" t="str">
            <v>I1020-150DOI</v>
          </cell>
          <cell r="C43" t="str">
            <v>I1020-150</v>
          </cell>
          <cell r="D43" t="str">
            <v>DOI</v>
          </cell>
          <cell r="E43" t="str">
            <v>Y</v>
          </cell>
          <cell r="F43">
            <v>19.793263299046075</v>
          </cell>
          <cell r="G43" t="str">
            <v>Incentive Rx 10/20/35-20/40/60-$150 Brand Ded</v>
          </cell>
          <cell r="H43">
            <v>0.40343083402909263</v>
          </cell>
          <cell r="I43">
            <v>10</v>
          </cell>
          <cell r="J43">
            <v>20</v>
          </cell>
          <cell r="K43">
            <v>35</v>
          </cell>
          <cell r="L43">
            <v>20</v>
          </cell>
          <cell r="M43">
            <v>40</v>
          </cell>
          <cell r="N43">
            <v>60</v>
          </cell>
          <cell r="O43">
            <v>150</v>
          </cell>
        </row>
        <row r="44">
          <cell r="B44" t="str">
            <v>I1020-250DOI</v>
          </cell>
          <cell r="C44" t="str">
            <v>I1020-250</v>
          </cell>
          <cell r="D44" t="str">
            <v>DOI</v>
          </cell>
          <cell r="E44" t="str">
            <v>Y</v>
          </cell>
          <cell r="F44">
            <v>17.869715941985131</v>
          </cell>
          <cell r="G44" t="str">
            <v>Incentive Rx 10/20/35-20/40/60-$250 Brand Ded</v>
          </cell>
          <cell r="H44">
            <v>0.45848694772449461</v>
          </cell>
          <cell r="I44">
            <v>10</v>
          </cell>
          <cell r="J44">
            <v>20</v>
          </cell>
          <cell r="K44">
            <v>35</v>
          </cell>
          <cell r="L44">
            <v>20</v>
          </cell>
          <cell r="M44">
            <v>40</v>
          </cell>
          <cell r="N44">
            <v>60</v>
          </cell>
          <cell r="O44">
            <v>250</v>
          </cell>
        </row>
        <row r="45">
          <cell r="B45" t="str">
            <v>I1020-500DOI</v>
          </cell>
          <cell r="C45" t="str">
            <v>I1020-500</v>
          </cell>
          <cell r="D45" t="str">
            <v>DOI</v>
          </cell>
          <cell r="E45" t="str">
            <v>Y</v>
          </cell>
          <cell r="F45">
            <v>14.409086299887701</v>
          </cell>
          <cell r="G45" t="str">
            <v>Incentive Rx 10/20/35-20/40/60-$500 Brand Ded</v>
          </cell>
          <cell r="H45">
            <v>0.55832140895362148</v>
          </cell>
          <cell r="I45">
            <v>10</v>
          </cell>
          <cell r="J45">
            <v>20</v>
          </cell>
          <cell r="K45">
            <v>35</v>
          </cell>
          <cell r="L45">
            <v>20</v>
          </cell>
          <cell r="M45">
            <v>40</v>
          </cell>
          <cell r="N45">
            <v>60</v>
          </cell>
          <cell r="O45">
            <v>500</v>
          </cell>
        </row>
        <row r="46">
          <cell r="B46" t="str">
            <v>I102540DOI</v>
          </cell>
          <cell r="C46" t="str">
            <v>I102540</v>
          </cell>
          <cell r="D46" t="str">
            <v>DOI</v>
          </cell>
          <cell r="E46" t="str">
            <v>N</v>
          </cell>
          <cell r="F46">
            <v>22.046966672481663</v>
          </cell>
          <cell r="G46" t="str">
            <v>Incentive Rx 10/25/40-20/50/70</v>
          </cell>
          <cell r="H46">
            <v>0.37772079779982537</v>
          </cell>
          <cell r="I46">
            <v>10</v>
          </cell>
          <cell r="J46">
            <v>25</v>
          </cell>
          <cell r="K46">
            <v>40</v>
          </cell>
          <cell r="L46">
            <v>20</v>
          </cell>
          <cell r="M46">
            <v>50</v>
          </cell>
          <cell r="N46">
            <v>70</v>
          </cell>
          <cell r="O46" t="str">
            <v>0</v>
          </cell>
        </row>
        <row r="47">
          <cell r="B47" t="str">
            <v>I102540-150DOI</v>
          </cell>
          <cell r="C47" t="str">
            <v>I102540-150</v>
          </cell>
          <cell r="D47" t="str">
            <v>DOI</v>
          </cell>
          <cell r="E47" t="str">
            <v>N</v>
          </cell>
          <cell r="F47">
            <v>18.419832498389635</v>
          </cell>
          <cell r="G47" t="str">
            <v>Incentive Rx 10/25/40-20/50/70-$150 Brand Ded</v>
          </cell>
          <cell r="H47">
            <v>0.45626072637467319</v>
          </cell>
          <cell r="I47">
            <v>10</v>
          </cell>
          <cell r="J47">
            <v>25</v>
          </cell>
          <cell r="K47">
            <v>40</v>
          </cell>
          <cell r="L47">
            <v>20</v>
          </cell>
          <cell r="M47">
            <v>50</v>
          </cell>
          <cell r="N47">
            <v>70</v>
          </cell>
          <cell r="O47" t="str">
            <v>150</v>
          </cell>
        </row>
        <row r="48">
          <cell r="B48" t="str">
            <v>I102540-250DOI</v>
          </cell>
          <cell r="C48" t="str">
            <v>I102540-250</v>
          </cell>
          <cell r="D48" t="str">
            <v>DOI</v>
          </cell>
          <cell r="E48" t="str">
            <v>N</v>
          </cell>
          <cell r="F48">
            <v>16.7048900656273</v>
          </cell>
          <cell r="G48" t="str">
            <v>Incentive Rx 10/25/40-20/50/70-$250 Brand Ded</v>
          </cell>
          <cell r="H48">
            <v>0.50717593420917861</v>
          </cell>
          <cell r="I48">
            <v>10</v>
          </cell>
          <cell r="J48">
            <v>25</v>
          </cell>
          <cell r="K48">
            <v>40</v>
          </cell>
          <cell r="L48">
            <v>20</v>
          </cell>
          <cell r="M48">
            <v>50</v>
          </cell>
          <cell r="N48">
            <v>70</v>
          </cell>
          <cell r="O48" t="str">
            <v>250</v>
          </cell>
        </row>
        <row r="49">
          <cell r="B49" t="str">
            <v>I1530DOI</v>
          </cell>
          <cell r="C49" t="str">
            <v>I1530</v>
          </cell>
          <cell r="D49" t="str">
            <v>DOI</v>
          </cell>
          <cell r="E49" t="str">
            <v>N</v>
          </cell>
          <cell r="F49">
            <v>19.635389229577662</v>
          </cell>
          <cell r="G49" t="str">
            <v>Incentive Rx 15/30/45-30/60/90</v>
          </cell>
          <cell r="H49">
            <v>0.44762196477802219</v>
          </cell>
          <cell r="I49">
            <v>15</v>
          </cell>
          <cell r="J49">
            <v>30</v>
          </cell>
          <cell r="K49">
            <v>45</v>
          </cell>
          <cell r="L49">
            <v>30</v>
          </cell>
          <cell r="M49">
            <v>60</v>
          </cell>
          <cell r="N49">
            <v>90</v>
          </cell>
          <cell r="O49" t="str">
            <v>0</v>
          </cell>
        </row>
        <row r="50">
          <cell r="B50" t="str">
            <v>I1530-150DOI</v>
          </cell>
          <cell r="C50" t="str">
            <v>I1530-150</v>
          </cell>
          <cell r="D50" t="str">
            <v>DOI</v>
          </cell>
          <cell r="E50" t="str">
            <v>N</v>
          </cell>
          <cell r="F50">
            <v>16.520249890364035</v>
          </cell>
          <cell r="G50" t="str">
            <v>Incentive Rx 15/30/45-30/60/90-$150 Brand Ded</v>
          </cell>
          <cell r="H50">
            <v>0.52172822526313833</v>
          </cell>
          <cell r="I50">
            <v>15</v>
          </cell>
          <cell r="J50">
            <v>30</v>
          </cell>
          <cell r="K50">
            <v>45</v>
          </cell>
          <cell r="L50">
            <v>30</v>
          </cell>
          <cell r="M50">
            <v>60</v>
          </cell>
          <cell r="N50">
            <v>90</v>
          </cell>
          <cell r="O50">
            <v>150</v>
          </cell>
        </row>
        <row r="51">
          <cell r="B51" t="str">
            <v>I1530-250DOI</v>
          </cell>
          <cell r="C51" t="str">
            <v>I1530-250</v>
          </cell>
          <cell r="D51" t="str">
            <v>DOI</v>
          </cell>
          <cell r="E51" t="str">
            <v>N</v>
          </cell>
          <cell r="F51">
            <v>15.016742958285116</v>
          </cell>
          <cell r="G51" t="str">
            <v>Incentive Rx 15/30/45-30/60/90-$250 Brand Ded</v>
          </cell>
          <cell r="H51">
            <v>0.57181626490619308</v>
          </cell>
          <cell r="I51">
            <v>15</v>
          </cell>
          <cell r="J51">
            <v>30</v>
          </cell>
          <cell r="K51">
            <v>45</v>
          </cell>
          <cell r="L51">
            <v>30</v>
          </cell>
          <cell r="M51">
            <v>60</v>
          </cell>
          <cell r="N51">
            <v>90</v>
          </cell>
          <cell r="O51">
            <v>250</v>
          </cell>
        </row>
        <row r="52">
          <cell r="B52" t="str">
            <v>I1530-500DOI</v>
          </cell>
          <cell r="C52" t="str">
            <v>I1530-500</v>
          </cell>
          <cell r="D52" t="str">
            <v>DOI</v>
          </cell>
          <cell r="E52" t="str">
            <v>N</v>
          </cell>
          <cell r="F52">
            <v>12.237263032857323</v>
          </cell>
          <cell r="G52" t="str">
            <v>Incentive Rx 15/30/45-30/60/90-$500 Brand Ded</v>
          </cell>
          <cell r="H52">
            <v>0.66802446239146773</v>
          </cell>
          <cell r="I52">
            <v>15</v>
          </cell>
          <cell r="J52">
            <v>30</v>
          </cell>
          <cell r="K52">
            <v>45</v>
          </cell>
          <cell r="L52">
            <v>30</v>
          </cell>
          <cell r="M52">
            <v>60</v>
          </cell>
          <cell r="N52">
            <v>90</v>
          </cell>
          <cell r="O52">
            <v>500</v>
          </cell>
        </row>
        <row r="53">
          <cell r="B53" t="str">
            <v>I1030DOI</v>
          </cell>
          <cell r="C53" t="str">
            <v>I1030</v>
          </cell>
          <cell r="D53" t="str">
            <v>DOI</v>
          </cell>
          <cell r="E53" t="str">
            <v>Y</v>
          </cell>
          <cell r="F53">
            <v>18.035464899974574</v>
          </cell>
          <cell r="G53" t="str">
            <v>Incentive Rx 10/30/greater(45,50%)-20/60/greater(60,50%)</v>
          </cell>
          <cell r="H53">
            <v>0.37910505961573637</v>
          </cell>
          <cell r="I53">
            <v>10</v>
          </cell>
          <cell r="J53">
            <v>30</v>
          </cell>
          <cell r="K53" t="str">
            <v>greater(45,50%)</v>
          </cell>
          <cell r="L53">
            <v>20</v>
          </cell>
          <cell r="M53">
            <v>60</v>
          </cell>
          <cell r="N53" t="str">
            <v>greater(60,50%)</v>
          </cell>
          <cell r="O53">
            <v>0</v>
          </cell>
        </row>
        <row r="54">
          <cell r="B54" t="str">
            <v>I1030-150DOI</v>
          </cell>
          <cell r="C54" t="str">
            <v>I1030-150</v>
          </cell>
          <cell r="D54" t="str">
            <v>DOI</v>
          </cell>
          <cell r="E54" t="str">
            <v>Y</v>
          </cell>
          <cell r="F54">
            <v>15.196211216967962</v>
          </cell>
          <cell r="G54" t="str">
            <v>Incentive Rx 10/30/greater(45,50%)-20/60/greater(60,50%)-$150 Brand Ded</v>
          </cell>
          <cell r="H54">
            <v>0.45078786177110697</v>
          </cell>
          <cell r="I54">
            <v>10</v>
          </cell>
          <cell r="J54">
            <v>30</v>
          </cell>
          <cell r="K54" t="str">
            <v>greater(45,50%)</v>
          </cell>
          <cell r="L54">
            <v>20</v>
          </cell>
          <cell r="M54">
            <v>60</v>
          </cell>
          <cell r="N54" t="str">
            <v>greater(60,50%)</v>
          </cell>
          <cell r="O54">
            <v>150</v>
          </cell>
        </row>
        <row r="55">
          <cell r="B55" t="str">
            <v>I1030-250DOI</v>
          </cell>
          <cell r="C55" t="str">
            <v>I1030-250</v>
          </cell>
          <cell r="D55" t="str">
            <v>DOI</v>
          </cell>
          <cell r="E55" t="str">
            <v>Y</v>
          </cell>
          <cell r="F55">
            <v>13.841106103014868</v>
          </cell>
          <cell r="G55" t="str">
            <v>Incentive Rx 10/30/greater(45,50%)-20/60/greater(60,50%)-$250 Brand Ded</v>
          </cell>
          <cell r="H55">
            <v>0.49903926768026796</v>
          </cell>
          <cell r="I55">
            <v>10</v>
          </cell>
          <cell r="J55">
            <v>30</v>
          </cell>
          <cell r="K55" t="str">
            <v>greater(45,50%)</v>
          </cell>
          <cell r="L55">
            <v>20</v>
          </cell>
          <cell r="M55">
            <v>60</v>
          </cell>
          <cell r="N55" t="str">
            <v>greater(60,50%)</v>
          </cell>
          <cell r="O55">
            <v>250</v>
          </cell>
        </row>
        <row r="56">
          <cell r="B56" t="str">
            <v>I1030-500DOI</v>
          </cell>
          <cell r="C56" t="str">
            <v>I1030-500</v>
          </cell>
          <cell r="D56" t="str">
            <v>DOI</v>
          </cell>
          <cell r="E56" t="str">
            <v>Y</v>
          </cell>
          <cell r="F56">
            <v>11.353593049488923</v>
          </cell>
          <cell r="G56" t="str">
            <v>Incentive Rx 10/30/greater(45,50%)-20/60/greater(60,50%)-$500 Brand Ded</v>
          </cell>
          <cell r="H56">
            <v>0.58900734818598366</v>
          </cell>
          <cell r="I56">
            <v>10</v>
          </cell>
          <cell r="J56">
            <v>30</v>
          </cell>
          <cell r="K56" t="str">
            <v>greater(45,50%)</v>
          </cell>
          <cell r="L56">
            <v>20</v>
          </cell>
          <cell r="M56">
            <v>60</v>
          </cell>
          <cell r="N56" t="str">
            <v>greater(60,50%)</v>
          </cell>
          <cell r="O56">
            <v>500</v>
          </cell>
        </row>
        <row r="57">
          <cell r="B57" t="str">
            <v>XXXDOI</v>
          </cell>
          <cell r="C57" t="str">
            <v>XXX</v>
          </cell>
          <cell r="D57" t="str">
            <v>DOI</v>
          </cell>
          <cell r="E57" t="str">
            <v>N</v>
          </cell>
          <cell r="F57">
            <v>18.023367544091538</v>
          </cell>
          <cell r="G57" t="str">
            <v>Incentive Rx 10/30/greater(45,50%)-20/60/greater(90,50%)</v>
          </cell>
          <cell r="H57">
            <v>0.37925692360559315</v>
          </cell>
          <cell r="I57">
            <v>10</v>
          </cell>
          <cell r="J57">
            <v>30</v>
          </cell>
          <cell r="K57" t="str">
            <v>greater(45,50%)</v>
          </cell>
          <cell r="L57">
            <v>20</v>
          </cell>
          <cell r="M57">
            <v>60</v>
          </cell>
          <cell r="N57" t="str">
            <v>greater(90,50%)</v>
          </cell>
          <cell r="O57">
            <v>0</v>
          </cell>
        </row>
        <row r="58">
          <cell r="B58" t="str">
            <v>XXXDOI</v>
          </cell>
          <cell r="C58" t="str">
            <v>XXX</v>
          </cell>
          <cell r="D58" t="str">
            <v>DOI</v>
          </cell>
          <cell r="E58" t="str">
            <v>N</v>
          </cell>
          <cell r="F58">
            <v>15.187035610906156</v>
          </cell>
          <cell r="G58" t="str">
            <v>Incentive Rx 10/30/greater(45,50%)-20/60/greater(90,50%)-$150 Brand Ded</v>
          </cell>
          <cell r="H58">
            <v>0.45082757314189648</v>
          </cell>
          <cell r="I58">
            <v>10</v>
          </cell>
          <cell r="J58">
            <v>30</v>
          </cell>
          <cell r="K58" t="str">
            <v>greater(45,50%)</v>
          </cell>
          <cell r="L58">
            <v>20</v>
          </cell>
          <cell r="M58">
            <v>60</v>
          </cell>
          <cell r="N58" t="str">
            <v>greater(90,50%)</v>
          </cell>
          <cell r="O58">
            <v>150</v>
          </cell>
        </row>
        <row r="59">
          <cell r="B59" t="str">
            <v>XXXDOI</v>
          </cell>
          <cell r="C59" t="str">
            <v>XXX</v>
          </cell>
          <cell r="D59" t="str">
            <v>DOI</v>
          </cell>
          <cell r="E59" t="str">
            <v>N</v>
          </cell>
          <cell r="F59">
            <v>13.833267362444339</v>
          </cell>
          <cell r="G59" t="str">
            <v>Incentive Rx 10/30/greater(45,50%)-20/60/greater(90,50%)-$250 Brand Ded</v>
          </cell>
          <cell r="H59">
            <v>0.49904073889601941</v>
          </cell>
          <cell r="I59">
            <v>10</v>
          </cell>
          <cell r="J59">
            <v>30</v>
          </cell>
          <cell r="K59" t="str">
            <v>greater(45,50%)</v>
          </cell>
          <cell r="L59">
            <v>20</v>
          </cell>
          <cell r="M59">
            <v>60</v>
          </cell>
          <cell r="N59" t="str">
            <v>greater(90,50%)</v>
          </cell>
          <cell r="O59">
            <v>250</v>
          </cell>
        </row>
        <row r="60">
          <cell r="B60" t="str">
            <v>XXXDOI</v>
          </cell>
          <cell r="C60" t="str">
            <v>XXX</v>
          </cell>
          <cell r="D60" t="str">
            <v>DOI</v>
          </cell>
          <cell r="E60" t="str">
            <v>N</v>
          </cell>
          <cell r="F60">
            <v>11.34793887925813</v>
          </cell>
          <cell r="G60" t="str">
            <v>Incentive Rx 10/30/greater(45,50%)-20/60/greater(90,50%)-$500 Brand Ded</v>
          </cell>
          <cell r="H60">
            <v>0.58895553533812484</v>
          </cell>
          <cell r="I60">
            <v>10</v>
          </cell>
          <cell r="J60">
            <v>30</v>
          </cell>
          <cell r="K60" t="str">
            <v>greater(45,50%)</v>
          </cell>
          <cell r="L60">
            <v>20</v>
          </cell>
          <cell r="M60">
            <v>60</v>
          </cell>
          <cell r="N60" t="str">
            <v>greater(90,50%)</v>
          </cell>
          <cell r="O60">
            <v>500</v>
          </cell>
        </row>
        <row r="61">
          <cell r="B61" t="str">
            <v>XXXDOI</v>
          </cell>
          <cell r="C61" t="str">
            <v>XXX</v>
          </cell>
          <cell r="D61" t="str">
            <v>DOI</v>
          </cell>
          <cell r="E61" t="str">
            <v>N</v>
          </cell>
          <cell r="F61">
            <v>0</v>
          </cell>
          <cell r="G61" t="str">
            <v>Preferred Savings $1500 Plan</v>
          </cell>
          <cell r="H61">
            <v>0</v>
          </cell>
        </row>
        <row r="62">
          <cell r="B62" t="str">
            <v>XXXDOI</v>
          </cell>
          <cell r="C62" t="str">
            <v>XXX</v>
          </cell>
          <cell r="D62" t="str">
            <v>DOI</v>
          </cell>
          <cell r="E62" t="str">
            <v>N</v>
          </cell>
          <cell r="F62">
            <v>0</v>
          </cell>
          <cell r="G62" t="str">
            <v>Preferred Savings $2600 Plan</v>
          </cell>
          <cell r="H62">
            <v>0</v>
          </cell>
        </row>
        <row r="63">
          <cell r="B63" t="str">
            <v>NONEPOS</v>
          </cell>
          <cell r="C63" t="str">
            <v>NONE</v>
          </cell>
          <cell r="D63" t="str">
            <v>POS</v>
          </cell>
          <cell r="E63" t="str">
            <v>Y</v>
          </cell>
          <cell r="F63">
            <v>0</v>
          </cell>
          <cell r="G63" t="str">
            <v>not covered</v>
          </cell>
          <cell r="H63">
            <v>0</v>
          </cell>
        </row>
        <row r="64">
          <cell r="B64" t="str">
            <v>REFPOS</v>
          </cell>
          <cell r="C64" t="str">
            <v>REF</v>
          </cell>
          <cell r="D64" t="str">
            <v>POS</v>
          </cell>
          <cell r="E64" t="str">
            <v>N</v>
          </cell>
          <cell r="F64">
            <v>42.674922466416007</v>
          </cell>
          <cell r="G64" t="str">
            <v>Reference Plan (not for Sale)</v>
          </cell>
          <cell r="H64">
            <v>0</v>
          </cell>
        </row>
        <row r="65">
          <cell r="B65" t="str">
            <v>C0510POS</v>
          </cell>
          <cell r="C65" t="str">
            <v>C0510</v>
          </cell>
          <cell r="D65" t="str">
            <v>POS</v>
          </cell>
          <cell r="E65" t="str">
            <v>Y</v>
          </cell>
          <cell r="F65">
            <v>27.226557313906035</v>
          </cell>
          <cell r="G65" t="str">
            <v>Closed Rx 5/10-10/20</v>
          </cell>
          <cell r="H65">
            <v>0.14963296497617629</v>
          </cell>
          <cell r="I65">
            <v>5</v>
          </cell>
          <cell r="J65">
            <v>10</v>
          </cell>
          <cell r="L65">
            <v>10</v>
          </cell>
          <cell r="M65">
            <v>20</v>
          </cell>
          <cell r="O65" t="str">
            <v>0</v>
          </cell>
        </row>
        <row r="66">
          <cell r="B66" t="str">
            <v>C0510-150POS</v>
          </cell>
          <cell r="C66" t="str">
            <v>C0510-150</v>
          </cell>
          <cell r="D66" t="str">
            <v>POS</v>
          </cell>
          <cell r="E66" t="str">
            <v>Y</v>
          </cell>
          <cell r="F66">
            <v>21.529197728746649</v>
          </cell>
          <cell r="G66" t="str">
            <v>Closed Rx 5/10-10/20-$150 Brand Ded</v>
          </cell>
          <cell r="H66">
            <v>0.26256197258696989</v>
          </cell>
          <cell r="I66">
            <v>5</v>
          </cell>
          <cell r="J66">
            <v>10</v>
          </cell>
          <cell r="L66">
            <v>10</v>
          </cell>
          <cell r="M66">
            <v>20</v>
          </cell>
          <cell r="O66">
            <v>150</v>
          </cell>
        </row>
        <row r="67">
          <cell r="B67" t="str">
            <v>C0510-250POS</v>
          </cell>
          <cell r="C67" t="str">
            <v>C0510-250</v>
          </cell>
          <cell r="D67" t="str">
            <v>POS</v>
          </cell>
          <cell r="E67" t="str">
            <v>Y</v>
          </cell>
          <cell r="F67">
            <v>19.281832139478052</v>
          </cell>
          <cell r="G67" t="str">
            <v>Closed Rx 5/10-10/20-$250 Brand Ded</v>
          </cell>
          <cell r="H67">
            <v>0.32618200023905253</v>
          </cell>
          <cell r="I67">
            <v>5</v>
          </cell>
          <cell r="J67">
            <v>10</v>
          </cell>
          <cell r="L67">
            <v>10</v>
          </cell>
          <cell r="M67">
            <v>20</v>
          </cell>
          <cell r="O67">
            <v>250</v>
          </cell>
        </row>
        <row r="68">
          <cell r="B68" t="str">
            <v>C0510-300POS</v>
          </cell>
          <cell r="C68" t="str">
            <v>C0510-300</v>
          </cell>
          <cell r="D68" t="str">
            <v>POS</v>
          </cell>
          <cell r="E68" t="str">
            <v>N</v>
          </cell>
          <cell r="F68">
            <v>18.371414391823027</v>
          </cell>
          <cell r="G68" t="str">
            <v>Closed Rx 5/10-10/20-$300 Brand Ded</v>
          </cell>
          <cell r="H68">
            <v>0.34577935022117368</v>
          </cell>
          <cell r="I68">
            <v>5</v>
          </cell>
          <cell r="J68">
            <v>10</v>
          </cell>
          <cell r="L68">
            <v>10</v>
          </cell>
          <cell r="M68">
            <v>20</v>
          </cell>
          <cell r="O68">
            <v>300</v>
          </cell>
        </row>
        <row r="69">
          <cell r="B69" t="str">
            <v>C0515POS</v>
          </cell>
          <cell r="C69" t="str">
            <v>C0515</v>
          </cell>
          <cell r="D69" t="str">
            <v>POS</v>
          </cell>
          <cell r="E69" t="str">
            <v>O</v>
          </cell>
          <cell r="F69">
            <v>25.328902306248555</v>
          </cell>
          <cell r="G69" t="str">
            <v>Closed Rx 5/15-10/30</v>
          </cell>
          <cell r="H69">
            <v>0.20229870552028295</v>
          </cell>
          <cell r="I69">
            <v>5</v>
          </cell>
          <cell r="J69">
            <v>15</v>
          </cell>
          <cell r="L69">
            <v>10</v>
          </cell>
          <cell r="M69">
            <v>30</v>
          </cell>
          <cell r="O69" t="str">
            <v>0</v>
          </cell>
        </row>
        <row r="70">
          <cell r="B70" t="str">
            <v>C0515-150POS</v>
          </cell>
          <cell r="C70" t="str">
            <v>C0515-150</v>
          </cell>
          <cell r="D70" t="str">
            <v>POS</v>
          </cell>
          <cell r="E70" t="str">
            <v>O</v>
          </cell>
          <cell r="F70">
            <v>20.297963801556463</v>
          </cell>
          <cell r="G70" t="str">
            <v>Closed Rx 5/15-10/30-$150 Brand Ded</v>
          </cell>
          <cell r="H70">
            <v>0.30350876430528251</v>
          </cell>
          <cell r="I70">
            <v>5</v>
          </cell>
          <cell r="J70">
            <v>15</v>
          </cell>
          <cell r="L70">
            <v>10</v>
          </cell>
          <cell r="M70">
            <v>30</v>
          </cell>
          <cell r="O70">
            <v>150</v>
          </cell>
        </row>
        <row r="71">
          <cell r="B71" t="str">
            <v>C0515-250POS</v>
          </cell>
          <cell r="C71" t="str">
            <v>C0515-250</v>
          </cell>
          <cell r="D71" t="str">
            <v>POS</v>
          </cell>
          <cell r="E71" t="str">
            <v>O</v>
          </cell>
          <cell r="F71">
            <v>18.267715202320073</v>
          </cell>
          <cell r="G71" t="str">
            <v>Closed Rx 5/15-10/30-$250 Brand Ded</v>
          </cell>
          <cell r="H71">
            <v>0.36234869528330771</v>
          </cell>
          <cell r="I71">
            <v>5</v>
          </cell>
          <cell r="J71">
            <v>15</v>
          </cell>
          <cell r="L71">
            <v>10</v>
          </cell>
          <cell r="M71">
            <v>30</v>
          </cell>
          <cell r="O71">
            <v>250</v>
          </cell>
        </row>
        <row r="72">
          <cell r="B72" t="str">
            <v>C0515-300POS</v>
          </cell>
          <cell r="C72" t="str">
            <v>C0515-300</v>
          </cell>
          <cell r="D72" t="str">
            <v>POS</v>
          </cell>
          <cell r="E72" t="str">
            <v>N</v>
          </cell>
          <cell r="F72">
            <v>17.439665778633568</v>
          </cell>
          <cell r="G72" t="str">
            <v>Closed Rx 5/15-10/30-$300 Brand Ded</v>
          </cell>
          <cell r="H72">
            <v>0.38041022693189985</v>
          </cell>
          <cell r="I72">
            <v>5</v>
          </cell>
          <cell r="J72">
            <v>15</v>
          </cell>
          <cell r="L72">
            <v>10</v>
          </cell>
          <cell r="M72">
            <v>30</v>
          </cell>
          <cell r="O72">
            <v>300</v>
          </cell>
        </row>
        <row r="73">
          <cell r="B73" t="str">
            <v>C1015POS</v>
          </cell>
          <cell r="C73" t="str">
            <v>C1015</v>
          </cell>
          <cell r="D73" t="str">
            <v>POS</v>
          </cell>
          <cell r="E73" t="str">
            <v>Y</v>
          </cell>
          <cell r="F73">
            <v>23.551958500541073</v>
          </cell>
          <cell r="G73" t="str">
            <v>Closed Rx 10/15-20/30</v>
          </cell>
          <cell r="H73">
            <v>0.22862615735930181</v>
          </cell>
          <cell r="I73">
            <v>10</v>
          </cell>
          <cell r="J73">
            <v>15</v>
          </cell>
          <cell r="L73">
            <v>20</v>
          </cell>
          <cell r="M73">
            <v>30</v>
          </cell>
          <cell r="O73" t="str">
            <v>0</v>
          </cell>
        </row>
        <row r="74">
          <cell r="B74" t="str">
            <v>C1015-150POS</v>
          </cell>
          <cell r="C74" t="str">
            <v>C1015-150</v>
          </cell>
          <cell r="D74" t="str">
            <v>POS</v>
          </cell>
          <cell r="E74" t="str">
            <v>Y</v>
          </cell>
          <cell r="F74">
            <v>18.675591455573624</v>
          </cell>
          <cell r="G74" t="str">
            <v>Closed Rx 10/15-20/30-$150 Brand Ded</v>
          </cell>
          <cell r="H74">
            <v>0.34102241899915509</v>
          </cell>
          <cell r="I74">
            <v>10</v>
          </cell>
          <cell r="J74">
            <v>15</v>
          </cell>
          <cell r="L74">
            <v>20</v>
          </cell>
          <cell r="M74">
            <v>30</v>
          </cell>
          <cell r="O74">
            <v>150</v>
          </cell>
        </row>
        <row r="75">
          <cell r="B75" t="str">
            <v>C1015-250POS</v>
          </cell>
          <cell r="C75" t="str">
            <v>C1015-250</v>
          </cell>
          <cell r="D75" t="str">
            <v>POS</v>
          </cell>
          <cell r="E75" t="str">
            <v>Y</v>
          </cell>
          <cell r="F75">
            <v>16.71199127920854</v>
          </cell>
          <cell r="G75" t="str">
            <v>Closed Rx 10/15-20/30-$250 Brand Ded</v>
          </cell>
          <cell r="H75">
            <v>0.4070963879180578</v>
          </cell>
          <cell r="I75">
            <v>10</v>
          </cell>
          <cell r="J75">
            <v>15</v>
          </cell>
          <cell r="L75">
            <v>20</v>
          </cell>
          <cell r="M75">
            <v>30</v>
          </cell>
          <cell r="O75">
            <v>250</v>
          </cell>
        </row>
        <row r="76">
          <cell r="B76" t="str">
            <v>C1015-300POS</v>
          </cell>
          <cell r="C76" t="str">
            <v>C1015-300</v>
          </cell>
          <cell r="D76" t="str">
            <v>POS</v>
          </cell>
          <cell r="E76" t="str">
            <v>N</v>
          </cell>
          <cell r="F76">
            <v>15.911945145421742</v>
          </cell>
          <cell r="G76" t="str">
            <v>Closed Rx 10/15-20/30-$300 Brand Ded</v>
          </cell>
          <cell r="H76">
            <v>0.4281098586340315</v>
          </cell>
          <cell r="I76">
            <v>10</v>
          </cell>
          <cell r="J76">
            <v>15</v>
          </cell>
          <cell r="L76">
            <v>20</v>
          </cell>
          <cell r="M76">
            <v>30</v>
          </cell>
          <cell r="O76">
            <v>300</v>
          </cell>
        </row>
        <row r="77">
          <cell r="B77" t="str">
            <v>C1020POS</v>
          </cell>
          <cell r="C77" t="str">
            <v>C1020</v>
          </cell>
          <cell r="D77" t="str">
            <v>POS</v>
          </cell>
          <cell r="E77" t="str">
            <v>Y</v>
          </cell>
          <cell r="F77">
            <v>21.842691731116897</v>
          </cell>
          <cell r="G77" t="str">
            <v>Closed Rx 10/20-20/40</v>
          </cell>
          <cell r="H77">
            <v>0.28442763575622809</v>
          </cell>
          <cell r="I77">
            <v>10</v>
          </cell>
          <cell r="J77">
            <v>20</v>
          </cell>
          <cell r="L77">
            <v>20</v>
          </cell>
          <cell r="M77">
            <v>40</v>
          </cell>
          <cell r="O77" t="str">
            <v>0</v>
          </cell>
        </row>
        <row r="78">
          <cell r="B78" t="str">
            <v>C1020-150POS</v>
          </cell>
          <cell r="C78" t="str">
            <v>C1020-150</v>
          </cell>
          <cell r="D78" t="str">
            <v>POS</v>
          </cell>
          <cell r="E78" t="str">
            <v>Y</v>
          </cell>
          <cell r="F78">
            <v>17.54693601070419</v>
          </cell>
          <cell r="G78" t="str">
            <v>Closed Rx 10/20-20/40-$150 Brand Ded</v>
          </cell>
          <cell r="H78">
            <v>0.38610410393219219</v>
          </cell>
          <cell r="I78">
            <v>10</v>
          </cell>
          <cell r="J78">
            <v>20</v>
          </cell>
          <cell r="L78">
            <v>20</v>
          </cell>
          <cell r="M78">
            <v>40</v>
          </cell>
          <cell r="O78">
            <v>150</v>
          </cell>
        </row>
        <row r="79">
          <cell r="B79" t="str">
            <v>C1020-250POS</v>
          </cell>
          <cell r="C79" t="str">
            <v>C1020-250</v>
          </cell>
          <cell r="D79" t="str">
            <v>POS</v>
          </cell>
          <cell r="E79" t="str">
            <v>Y</v>
          </cell>
          <cell r="F79">
            <v>15.779008977837545</v>
          </cell>
          <cell r="G79" t="str">
            <v>Closed Rx 10/20-20/40-$250 Brand Ded</v>
          </cell>
          <cell r="H79">
            <v>0.44748970208476901</v>
          </cell>
          <cell r="I79">
            <v>10</v>
          </cell>
          <cell r="J79">
            <v>20</v>
          </cell>
          <cell r="L79">
            <v>20</v>
          </cell>
          <cell r="M79">
            <v>40</v>
          </cell>
          <cell r="O79">
            <v>250</v>
          </cell>
        </row>
        <row r="80">
          <cell r="B80" t="str">
            <v>C1020-300POS</v>
          </cell>
          <cell r="C80" t="str">
            <v>C1020-300</v>
          </cell>
          <cell r="D80" t="str">
            <v>POS</v>
          </cell>
          <cell r="E80" t="str">
            <v>N</v>
          </cell>
          <cell r="F80">
            <v>15.053838120302384</v>
          </cell>
          <cell r="G80" t="str">
            <v>Closed Rx 10/20-20/40-$300 Brand Ded</v>
          </cell>
          <cell r="H80">
            <v>0.46697382161408951</v>
          </cell>
          <cell r="I80">
            <v>10</v>
          </cell>
          <cell r="J80">
            <v>20</v>
          </cell>
          <cell r="L80">
            <v>20</v>
          </cell>
          <cell r="M80">
            <v>40</v>
          </cell>
          <cell r="O80">
            <v>300</v>
          </cell>
        </row>
        <row r="81">
          <cell r="B81" t="str">
            <v>C1025POS</v>
          </cell>
          <cell r="C81" t="str">
            <v>C1025</v>
          </cell>
          <cell r="D81" t="str">
            <v>POS</v>
          </cell>
          <cell r="E81" t="str">
            <v>N</v>
          </cell>
          <cell r="F81">
            <v>20.22172358790662</v>
          </cell>
          <cell r="G81" t="str">
            <v>Closed Rx 10/25-20/50</v>
          </cell>
          <cell r="H81">
            <v>0.34997262406591512</v>
          </cell>
          <cell r="I81">
            <v>10</v>
          </cell>
          <cell r="J81">
            <v>25</v>
          </cell>
          <cell r="L81">
            <v>20</v>
          </cell>
          <cell r="M81">
            <v>50</v>
          </cell>
          <cell r="O81" t="str">
            <v>0</v>
          </cell>
        </row>
        <row r="82">
          <cell r="B82" t="str">
            <v>C1025-150POS</v>
          </cell>
          <cell r="C82" t="str">
            <v>C1025-150</v>
          </cell>
          <cell r="D82" t="str">
            <v>POS</v>
          </cell>
          <cell r="E82" t="str">
            <v>N</v>
          </cell>
          <cell r="F82">
            <v>16.463752618440147</v>
          </cell>
          <cell r="G82" t="str">
            <v>Closed Rx 10/25-20/50-$150 Brand Ded</v>
          </cell>
          <cell r="H82">
            <v>0.43773723000438913</v>
          </cell>
          <cell r="I82">
            <v>10</v>
          </cell>
          <cell r="J82">
            <v>25</v>
          </cell>
          <cell r="L82">
            <v>20</v>
          </cell>
          <cell r="M82">
            <v>50</v>
          </cell>
          <cell r="O82">
            <v>150</v>
          </cell>
        </row>
        <row r="83">
          <cell r="B83" t="str">
            <v>C1025-250POS</v>
          </cell>
          <cell r="C83" t="str">
            <v>C1025-250</v>
          </cell>
          <cell r="D83" t="str">
            <v>POS</v>
          </cell>
          <cell r="E83" t="str">
            <v>N</v>
          </cell>
          <cell r="F83">
            <v>14.880287670081342</v>
          </cell>
          <cell r="G83" t="str">
            <v>Closed Rx 10/25-20/50-$250 Brand Ded</v>
          </cell>
          <cell r="H83">
            <v>0.49339998496978899</v>
          </cell>
          <cell r="I83">
            <v>10</v>
          </cell>
          <cell r="J83">
            <v>25</v>
          </cell>
          <cell r="L83">
            <v>20</v>
          </cell>
          <cell r="M83">
            <v>50</v>
          </cell>
          <cell r="O83" t="str">
            <v>250</v>
          </cell>
        </row>
        <row r="84">
          <cell r="B84" t="str">
            <v>C1025-300POS</v>
          </cell>
          <cell r="C84" t="str">
            <v>C1025-300</v>
          </cell>
          <cell r="D84" t="str">
            <v>POS</v>
          </cell>
          <cell r="E84" t="str">
            <v>N</v>
          </cell>
          <cell r="F84">
            <v>14.226188225162673</v>
          </cell>
          <cell r="G84" t="str">
            <v>Closed Rx 10/25-20/50-$300 Brand Ded</v>
          </cell>
          <cell r="H84">
            <v>0.51097486632247779</v>
          </cell>
          <cell r="I84">
            <v>10</v>
          </cell>
          <cell r="J84">
            <v>25</v>
          </cell>
          <cell r="L84">
            <v>20</v>
          </cell>
          <cell r="M84">
            <v>50</v>
          </cell>
          <cell r="O84">
            <v>300</v>
          </cell>
        </row>
        <row r="85">
          <cell r="B85" t="str">
            <v>C1525POS</v>
          </cell>
          <cell r="C85" t="str">
            <v>C1525</v>
          </cell>
          <cell r="D85" t="str">
            <v>POS</v>
          </cell>
          <cell r="E85" t="str">
            <v>O</v>
          </cell>
          <cell r="F85">
            <v>19.170701664476514</v>
          </cell>
          <cell r="G85" t="str">
            <v>Closed Rx 15/25-30/50</v>
          </cell>
          <cell r="H85">
            <v>0.36527869300529092</v>
          </cell>
          <cell r="I85">
            <v>15</v>
          </cell>
          <cell r="J85">
            <v>25</v>
          </cell>
          <cell r="L85">
            <v>30</v>
          </cell>
          <cell r="M85">
            <v>50</v>
          </cell>
          <cell r="O85" t="str">
            <v>0</v>
          </cell>
        </row>
        <row r="86">
          <cell r="B86" t="str">
            <v>C1525-150POS</v>
          </cell>
          <cell r="C86" t="str">
            <v>C1525-150</v>
          </cell>
          <cell r="D86" t="str">
            <v>POS</v>
          </cell>
          <cell r="E86" t="str">
            <v>O</v>
          </cell>
          <cell r="F86">
            <v>15.493920613820359</v>
          </cell>
          <cell r="G86" t="str">
            <v>Closed Rx 15/25-30/50-$150 Brand Ded</v>
          </cell>
          <cell r="H86">
            <v>0.45975717706174812</v>
          </cell>
          <cell r="I86">
            <v>15</v>
          </cell>
          <cell r="J86">
            <v>25</v>
          </cell>
          <cell r="L86">
            <v>30</v>
          </cell>
          <cell r="M86">
            <v>50</v>
          </cell>
          <cell r="O86">
            <v>150</v>
          </cell>
        </row>
        <row r="87">
          <cell r="B87" t="str">
            <v>C1525-250POS</v>
          </cell>
          <cell r="C87" t="str">
            <v>C1525-250</v>
          </cell>
          <cell r="D87" t="str">
            <v>POS</v>
          </cell>
          <cell r="E87" t="str">
            <v>O</v>
          </cell>
          <cell r="F87">
            <v>13.946753458523125</v>
          </cell>
          <cell r="G87" t="str">
            <v>Closed Rx 15/25-30/50-$250 Brand Ded</v>
          </cell>
          <cell r="H87">
            <v>0.52005695582761913</v>
          </cell>
          <cell r="I87">
            <v>15</v>
          </cell>
          <cell r="J87">
            <v>25</v>
          </cell>
          <cell r="L87">
            <v>30</v>
          </cell>
          <cell r="M87">
            <v>50</v>
          </cell>
          <cell r="O87" t="str">
            <v>250</v>
          </cell>
        </row>
        <row r="88">
          <cell r="B88" t="str">
            <v>C1525-300POS</v>
          </cell>
          <cell r="C88" t="str">
            <v>C1525-300</v>
          </cell>
          <cell r="D88" t="str">
            <v>POS</v>
          </cell>
          <cell r="E88" t="str">
            <v>N</v>
          </cell>
          <cell r="F88">
            <v>13.30806170292278</v>
          </cell>
          <cell r="G88" t="str">
            <v>Closed Rx 15/25-30/50-$300 Brand Ded</v>
          </cell>
          <cell r="H88">
            <v>0.53952477433675927</v>
          </cell>
          <cell r="I88">
            <v>15</v>
          </cell>
          <cell r="J88">
            <v>25</v>
          </cell>
          <cell r="L88">
            <v>30</v>
          </cell>
          <cell r="M88">
            <v>50</v>
          </cell>
          <cell r="O88">
            <v>300</v>
          </cell>
        </row>
        <row r="89">
          <cell r="B89" t="str">
            <v>C1530POS</v>
          </cell>
          <cell r="C89" t="str">
            <v>C1530</v>
          </cell>
          <cell r="D89" t="str">
            <v>POS</v>
          </cell>
          <cell r="E89" t="str">
            <v>N</v>
          </cell>
          <cell r="F89">
            <v>17.684852259327723</v>
          </cell>
          <cell r="G89" t="str">
            <v>Closed Rx 15/30-30/60</v>
          </cell>
          <cell r="H89">
            <v>0.43344683315889032</v>
          </cell>
          <cell r="I89">
            <v>15</v>
          </cell>
          <cell r="J89">
            <v>30</v>
          </cell>
          <cell r="L89">
            <v>30</v>
          </cell>
          <cell r="M89">
            <v>60</v>
          </cell>
          <cell r="O89" t="str">
            <v>0</v>
          </cell>
        </row>
        <row r="90">
          <cell r="B90" t="str">
            <v>C1530-150POS</v>
          </cell>
          <cell r="C90" t="str">
            <v>C1530-150</v>
          </cell>
          <cell r="D90" t="str">
            <v>POS</v>
          </cell>
          <cell r="E90" t="str">
            <v>N</v>
          </cell>
          <cell r="F90">
            <v>14.49127428422109</v>
          </cell>
          <cell r="G90" t="str">
            <v>Closed Rx 15/30-30/60-$150 Brand Ded</v>
          </cell>
          <cell r="H90">
            <v>0.51332295296914188</v>
          </cell>
          <cell r="I90">
            <v>15</v>
          </cell>
          <cell r="J90">
            <v>30</v>
          </cell>
          <cell r="L90">
            <v>30</v>
          </cell>
          <cell r="M90">
            <v>60</v>
          </cell>
          <cell r="O90">
            <v>150</v>
          </cell>
        </row>
        <row r="91">
          <cell r="B91" t="str">
            <v>C1530-250POS</v>
          </cell>
          <cell r="C91" t="str">
            <v>C1530-250</v>
          </cell>
          <cell r="D91" t="str">
            <v>POS</v>
          </cell>
          <cell r="E91" t="str">
            <v>N</v>
          </cell>
          <cell r="F91">
            <v>13.1124313612641</v>
          </cell>
          <cell r="G91" t="str">
            <v>Closed Rx 15/30-30/60-$250 Brand Ded</v>
          </cell>
          <cell r="H91">
            <v>0.56771268508400308</v>
          </cell>
          <cell r="I91">
            <v>15</v>
          </cell>
          <cell r="J91">
            <v>30</v>
          </cell>
          <cell r="L91">
            <v>30</v>
          </cell>
          <cell r="M91">
            <v>60</v>
          </cell>
          <cell r="O91" t="str">
            <v>250</v>
          </cell>
        </row>
        <row r="92">
          <cell r="B92" t="str">
            <v>C1530-300POS</v>
          </cell>
          <cell r="C92" t="str">
            <v>C1530-300</v>
          </cell>
          <cell r="D92" t="str">
            <v>POS</v>
          </cell>
          <cell r="E92" t="str">
            <v>N</v>
          </cell>
          <cell r="F92">
            <v>12.538976840498085</v>
          </cell>
          <cell r="G92" t="str">
            <v>Closed Rx 15/30-30/60-$300 Brand Ded</v>
          </cell>
          <cell r="H92">
            <v>0.58520596488633059</v>
          </cell>
          <cell r="I92">
            <v>15</v>
          </cell>
          <cell r="J92">
            <v>30</v>
          </cell>
          <cell r="L92">
            <v>30</v>
          </cell>
          <cell r="M92">
            <v>60</v>
          </cell>
          <cell r="O92">
            <v>300</v>
          </cell>
        </row>
        <row r="93">
          <cell r="B93" t="str">
            <v>I0510POS</v>
          </cell>
          <cell r="C93" t="str">
            <v>I0510</v>
          </cell>
          <cell r="D93" t="str">
            <v>POS</v>
          </cell>
          <cell r="E93" t="str">
            <v>Y</v>
          </cell>
          <cell r="F93">
            <v>32.698855718974002</v>
          </cell>
          <cell r="G93" t="str">
            <v>Incentive Rx 5/10/25-10/20/50</v>
          </cell>
          <cell r="H93">
            <v>0.1711938210102848</v>
          </cell>
          <cell r="I93">
            <v>5</v>
          </cell>
          <cell r="J93">
            <v>10</v>
          </cell>
          <cell r="K93">
            <v>25</v>
          </cell>
          <cell r="L93">
            <v>10</v>
          </cell>
          <cell r="M93">
            <v>20</v>
          </cell>
          <cell r="N93">
            <v>50</v>
          </cell>
          <cell r="O93" t="str">
            <v>0</v>
          </cell>
        </row>
        <row r="94">
          <cell r="B94" t="str">
            <v>I0510-150POS</v>
          </cell>
          <cell r="C94" t="str">
            <v>I0510-150</v>
          </cell>
          <cell r="D94" t="str">
            <v>POS</v>
          </cell>
          <cell r="E94" t="str">
            <v>Y</v>
          </cell>
          <cell r="F94">
            <v>25.752440222437183</v>
          </cell>
          <cell r="G94" t="str">
            <v>Incentive Rx 5/10/25-10/20/50-$150 Brand Ded</v>
          </cell>
          <cell r="H94">
            <v>0.28396437107112371</v>
          </cell>
          <cell r="I94">
            <v>5</v>
          </cell>
          <cell r="J94">
            <v>10</v>
          </cell>
          <cell r="K94">
            <v>25</v>
          </cell>
          <cell r="L94">
            <v>10</v>
          </cell>
          <cell r="M94">
            <v>20</v>
          </cell>
          <cell r="N94">
            <v>50</v>
          </cell>
          <cell r="O94">
            <v>150</v>
          </cell>
        </row>
        <row r="95">
          <cell r="B95" t="str">
            <v>I0510-250POS</v>
          </cell>
          <cell r="C95" t="str">
            <v>I0510-250</v>
          </cell>
          <cell r="D95" t="str">
            <v>POS</v>
          </cell>
          <cell r="E95" t="str">
            <v>Y</v>
          </cell>
          <cell r="F95">
            <v>22.957482381629781</v>
          </cell>
          <cell r="G95" t="str">
            <v>Incentive Rx 5/10/25-10/20/50-$250 Brand Ded</v>
          </cell>
          <cell r="H95">
            <v>0.34885528321060288</v>
          </cell>
          <cell r="I95">
            <v>5</v>
          </cell>
          <cell r="J95">
            <v>10</v>
          </cell>
          <cell r="K95">
            <v>25</v>
          </cell>
          <cell r="L95">
            <v>10</v>
          </cell>
          <cell r="M95">
            <v>20</v>
          </cell>
          <cell r="N95">
            <v>50</v>
          </cell>
          <cell r="O95">
            <v>250</v>
          </cell>
        </row>
        <row r="96">
          <cell r="B96" t="str">
            <v>I0510-300POS</v>
          </cell>
          <cell r="C96" t="str">
            <v>I0510-300</v>
          </cell>
          <cell r="D96" t="str">
            <v>POS</v>
          </cell>
          <cell r="E96" t="str">
            <v>N</v>
          </cell>
          <cell r="F96">
            <v>21.820257080017143</v>
          </cell>
          <cell r="G96" t="str">
            <v>Incentive Rx 5/10/25-10/20/50-$300 Brand Ded</v>
          </cell>
          <cell r="H96">
            <v>0.36927402796641307</v>
          </cell>
          <cell r="I96">
            <v>5</v>
          </cell>
          <cell r="J96">
            <v>10</v>
          </cell>
          <cell r="K96">
            <v>25</v>
          </cell>
          <cell r="L96">
            <v>10</v>
          </cell>
          <cell r="M96">
            <v>20</v>
          </cell>
          <cell r="N96">
            <v>50</v>
          </cell>
          <cell r="O96">
            <v>300</v>
          </cell>
        </row>
        <row r="97">
          <cell r="B97" t="str">
            <v>I1015POS</v>
          </cell>
          <cell r="C97" t="str">
            <v>I1015</v>
          </cell>
          <cell r="D97" t="str">
            <v>POS</v>
          </cell>
          <cell r="E97" t="str">
            <v>Y</v>
          </cell>
          <cell r="F97">
            <v>28.333004752117475</v>
          </cell>
          <cell r="G97" t="str">
            <v>Incentive Rx 10/15/30-20/30/60</v>
          </cell>
          <cell r="H97">
            <v>0.25231176479890927</v>
          </cell>
          <cell r="I97">
            <v>10</v>
          </cell>
          <cell r="J97">
            <v>15</v>
          </cell>
          <cell r="K97">
            <v>30</v>
          </cell>
          <cell r="L97">
            <v>20</v>
          </cell>
          <cell r="M97">
            <v>30</v>
          </cell>
          <cell r="N97">
            <v>60</v>
          </cell>
          <cell r="O97" t="str">
            <v>0</v>
          </cell>
        </row>
        <row r="98">
          <cell r="B98" t="str">
            <v>I1015-150POS</v>
          </cell>
          <cell r="C98" t="str">
            <v>I1015-150</v>
          </cell>
          <cell r="D98" t="str">
            <v>POS</v>
          </cell>
          <cell r="E98" t="str">
            <v>Y</v>
          </cell>
          <cell r="F98">
            <v>22.399822591429192</v>
          </cell>
          <cell r="G98" t="str">
            <v>Incentive Rx 10/15/30-20/30/60-$150 Brand Ded</v>
          </cell>
          <cell r="H98">
            <v>0.36355502969955822</v>
          </cell>
          <cell r="I98">
            <v>10</v>
          </cell>
          <cell r="J98">
            <v>15</v>
          </cell>
          <cell r="K98">
            <v>30</v>
          </cell>
          <cell r="L98">
            <v>20</v>
          </cell>
          <cell r="M98">
            <v>30</v>
          </cell>
          <cell r="N98">
            <v>60</v>
          </cell>
          <cell r="O98">
            <v>150</v>
          </cell>
        </row>
        <row r="99">
          <cell r="B99" t="str">
            <v>I1015-250POS</v>
          </cell>
          <cell r="C99" t="str">
            <v>I1015-250</v>
          </cell>
          <cell r="D99" t="str">
            <v>POS</v>
          </cell>
          <cell r="E99" t="str">
            <v>Y</v>
          </cell>
          <cell r="F99">
            <v>19.964818760676984</v>
          </cell>
          <cell r="G99" t="str">
            <v>Incentive Rx 10/15/30-20/30/60-$250 Brand Ded</v>
          </cell>
          <cell r="H99">
            <v>0.43013807632696466</v>
          </cell>
          <cell r="I99">
            <v>10</v>
          </cell>
          <cell r="J99">
            <v>15</v>
          </cell>
          <cell r="K99">
            <v>30</v>
          </cell>
          <cell r="L99">
            <v>20</v>
          </cell>
          <cell r="M99">
            <v>30</v>
          </cell>
          <cell r="N99">
            <v>60</v>
          </cell>
          <cell r="O99">
            <v>250</v>
          </cell>
        </row>
        <row r="100">
          <cell r="B100" t="str">
            <v>I1015-300POS</v>
          </cell>
          <cell r="C100" t="str">
            <v>I1015-300</v>
          </cell>
          <cell r="D100" t="str">
            <v>POS</v>
          </cell>
          <cell r="E100" t="str">
            <v>N</v>
          </cell>
          <cell r="F100">
            <v>18.968377551226862</v>
          </cell>
          <cell r="G100" t="str">
            <v>Incentive Rx 10/15/30-20/30/60-$300 Brand Ded</v>
          </cell>
          <cell r="H100">
            <v>0.45168808165612973</v>
          </cell>
          <cell r="I100">
            <v>10</v>
          </cell>
          <cell r="J100">
            <v>15</v>
          </cell>
          <cell r="K100">
            <v>30</v>
          </cell>
          <cell r="L100">
            <v>20</v>
          </cell>
          <cell r="M100">
            <v>30</v>
          </cell>
          <cell r="N100">
            <v>60</v>
          </cell>
          <cell r="O100">
            <v>300</v>
          </cell>
        </row>
        <row r="101">
          <cell r="B101" t="str">
            <v>I1020POS</v>
          </cell>
          <cell r="C101" t="str">
            <v>I1020</v>
          </cell>
          <cell r="D101" t="str">
            <v>POS</v>
          </cell>
          <cell r="E101" t="str">
            <v>Y</v>
          </cell>
          <cell r="F101">
            <v>26.149817630432004</v>
          </cell>
          <cell r="G101" t="str">
            <v>Incentive Rx 10/20/35-20/40/60</v>
          </cell>
          <cell r="H101">
            <v>0.31209068537905393</v>
          </cell>
          <cell r="I101">
            <v>10</v>
          </cell>
          <cell r="J101">
            <v>20</v>
          </cell>
          <cell r="K101">
            <v>35</v>
          </cell>
          <cell r="L101">
            <v>20</v>
          </cell>
          <cell r="M101">
            <v>40</v>
          </cell>
          <cell r="N101">
            <v>60</v>
          </cell>
          <cell r="O101" t="str">
            <v>0</v>
          </cell>
        </row>
        <row r="102">
          <cell r="B102" t="str">
            <v>I1020-150POS</v>
          </cell>
          <cell r="C102" t="str">
            <v>I1020-150</v>
          </cell>
          <cell r="D102" t="str">
            <v>POS</v>
          </cell>
          <cell r="E102" t="str">
            <v>Y</v>
          </cell>
          <cell r="F102">
            <v>20.945363929552233</v>
          </cell>
          <cell r="G102" t="str">
            <v>Incentive Rx 10/20/35-20/40/60-$150 Brand Ded</v>
          </cell>
          <cell r="H102">
            <v>0.41248372937285893</v>
          </cell>
          <cell r="I102">
            <v>10</v>
          </cell>
          <cell r="J102">
            <v>20</v>
          </cell>
          <cell r="K102">
            <v>35</v>
          </cell>
          <cell r="L102">
            <v>20</v>
          </cell>
          <cell r="M102">
            <v>40</v>
          </cell>
          <cell r="N102">
            <v>60</v>
          </cell>
          <cell r="O102">
            <v>150</v>
          </cell>
        </row>
        <row r="103">
          <cell r="B103" t="str">
            <v>I1020-250POS</v>
          </cell>
          <cell r="C103" t="str">
            <v>I1020-250</v>
          </cell>
          <cell r="D103" t="str">
            <v>POS</v>
          </cell>
          <cell r="E103" t="str">
            <v>Y</v>
          </cell>
          <cell r="F103">
            <v>18.763149289033535</v>
          </cell>
          <cell r="G103" t="str">
            <v>Incentive Rx 10/20/35-20/40/60-$250 Brand Ded</v>
          </cell>
          <cell r="H103">
            <v>0.47421399115090912</v>
          </cell>
          <cell r="I103">
            <v>10</v>
          </cell>
          <cell r="J103">
            <v>20</v>
          </cell>
          <cell r="K103">
            <v>35</v>
          </cell>
          <cell r="L103">
            <v>20</v>
          </cell>
          <cell r="M103">
            <v>40</v>
          </cell>
          <cell r="N103">
            <v>60</v>
          </cell>
          <cell r="O103">
            <v>250</v>
          </cell>
        </row>
        <row r="104">
          <cell r="B104" t="str">
            <v>I1020-300POS</v>
          </cell>
          <cell r="C104" t="str">
            <v>I1020-300</v>
          </cell>
          <cell r="D104" t="str">
            <v>POS</v>
          </cell>
          <cell r="E104" t="str">
            <v>N</v>
          </cell>
          <cell r="F104">
            <v>17.864016345058893</v>
          </cell>
          <cell r="G104" t="str">
            <v>Incentive Rx 10/20/35-20/40/60-$300 Brand Ded</v>
          </cell>
          <cell r="H104">
            <v>0.49416637744340353</v>
          </cell>
          <cell r="I104">
            <v>10</v>
          </cell>
          <cell r="J104">
            <v>20</v>
          </cell>
          <cell r="K104">
            <v>35</v>
          </cell>
          <cell r="L104">
            <v>20</v>
          </cell>
          <cell r="M104">
            <v>40</v>
          </cell>
          <cell r="N104">
            <v>60</v>
          </cell>
          <cell r="O104">
            <v>300</v>
          </cell>
        </row>
        <row r="105">
          <cell r="B105" t="str">
            <v>I1025POS</v>
          </cell>
          <cell r="C105" t="str">
            <v>I1025</v>
          </cell>
          <cell r="D105" t="str">
            <v>POS</v>
          </cell>
          <cell r="E105" t="str">
            <v>N</v>
          </cell>
          <cell r="F105">
            <v>24.065051965307394</v>
          </cell>
          <cell r="G105" t="str">
            <v>Incentive Rx 10/25/40-20/50/70</v>
          </cell>
          <cell r="H105">
            <v>0.37932333372876492</v>
          </cell>
          <cell r="I105">
            <v>10</v>
          </cell>
          <cell r="J105">
            <v>25</v>
          </cell>
          <cell r="K105">
            <v>40</v>
          </cell>
          <cell r="L105">
            <v>20</v>
          </cell>
          <cell r="M105">
            <v>50</v>
          </cell>
          <cell r="N105">
            <v>70</v>
          </cell>
          <cell r="O105" t="str">
            <v>0</v>
          </cell>
        </row>
        <row r="106">
          <cell r="B106" t="str">
            <v>I1025-150POS</v>
          </cell>
          <cell r="C106" t="str">
            <v>I1025-150</v>
          </cell>
          <cell r="D106" t="str">
            <v>POS</v>
          </cell>
          <cell r="E106" t="str">
            <v>N</v>
          </cell>
          <cell r="F106">
            <v>19.53496727585518</v>
          </cell>
          <cell r="G106" t="str">
            <v>Incentive Rx 10/25/40-20/50/70-$150 Brand Ded</v>
          </cell>
          <cell r="H106">
            <v>0.46661136028324002</v>
          </cell>
          <cell r="I106">
            <v>10</v>
          </cell>
          <cell r="J106">
            <v>25</v>
          </cell>
          <cell r="K106">
            <v>40</v>
          </cell>
          <cell r="L106">
            <v>20</v>
          </cell>
          <cell r="M106">
            <v>50</v>
          </cell>
          <cell r="N106">
            <v>70</v>
          </cell>
          <cell r="O106" t="str">
            <v>150</v>
          </cell>
        </row>
        <row r="107">
          <cell r="B107" t="str">
            <v>I1025-250POS</v>
          </cell>
          <cell r="C107" t="str">
            <v>I1025-250</v>
          </cell>
          <cell r="D107" t="str">
            <v>POS</v>
          </cell>
          <cell r="E107" t="str">
            <v>N</v>
          </cell>
          <cell r="F107">
            <v>17.59140890227647</v>
          </cell>
          <cell r="G107" t="str">
            <v>Incentive Rx 10/25/40-20/50/70-$250 Brand Ded</v>
          </cell>
          <cell r="H107">
            <v>0.52286251891854985</v>
          </cell>
          <cell r="I107">
            <v>10</v>
          </cell>
          <cell r="J107">
            <v>25</v>
          </cell>
          <cell r="K107">
            <v>40</v>
          </cell>
          <cell r="L107">
            <v>20</v>
          </cell>
          <cell r="M107">
            <v>50</v>
          </cell>
          <cell r="N107">
            <v>70</v>
          </cell>
          <cell r="O107" t="str">
            <v>250</v>
          </cell>
        </row>
        <row r="108">
          <cell r="B108" t="str">
            <v>I1025-300POS</v>
          </cell>
          <cell r="C108" t="str">
            <v>I1025-300</v>
          </cell>
          <cell r="D108" t="str">
            <v>POS</v>
          </cell>
          <cell r="E108" t="str">
            <v>N</v>
          </cell>
          <cell r="F108">
            <v>16.784896084752958</v>
          </cell>
          <cell r="G108" t="str">
            <v>Incentive Rx 10/25/40-20/50/70-$300 Brand Ded</v>
          </cell>
          <cell r="H108">
            <v>0.54099978807144344</v>
          </cell>
          <cell r="I108">
            <v>10</v>
          </cell>
          <cell r="J108">
            <v>25</v>
          </cell>
          <cell r="K108">
            <v>40</v>
          </cell>
          <cell r="L108">
            <v>20</v>
          </cell>
          <cell r="M108">
            <v>50</v>
          </cell>
          <cell r="N108">
            <v>70</v>
          </cell>
          <cell r="O108">
            <v>300</v>
          </cell>
        </row>
        <row r="109">
          <cell r="B109" t="str">
            <v>NONEBAJ</v>
          </cell>
          <cell r="C109" t="str">
            <v>NONE</v>
          </cell>
          <cell r="D109" t="str">
            <v>BAJ</v>
          </cell>
          <cell r="E109" t="str">
            <v>Y</v>
          </cell>
          <cell r="F109">
            <v>0</v>
          </cell>
          <cell r="G109" t="str">
            <v>not covered</v>
          </cell>
          <cell r="H109">
            <v>0</v>
          </cell>
        </row>
        <row r="110">
          <cell r="B110" t="str">
            <v>XTBAJ</v>
          </cell>
          <cell r="C110" t="str">
            <v>XT</v>
          </cell>
          <cell r="D110" t="str">
            <v>BAJ</v>
          </cell>
          <cell r="E110" t="str">
            <v>Y</v>
          </cell>
          <cell r="F110">
            <v>13.461499999999999</v>
          </cell>
          <cell r="G110" t="str">
            <v>Access Baja HMO Plan Gold $5 Copay</v>
          </cell>
          <cell r="H110">
            <v>0</v>
          </cell>
          <cell r="I110">
            <v>10</v>
          </cell>
          <cell r="J110">
            <v>10</v>
          </cell>
          <cell r="O110" t="str">
            <v>0</v>
          </cell>
        </row>
        <row r="111">
          <cell r="B111" t="str">
            <v>XUBAJ</v>
          </cell>
          <cell r="C111" t="str">
            <v>XU</v>
          </cell>
          <cell r="D111" t="str">
            <v>BAJ</v>
          </cell>
          <cell r="E111" t="str">
            <v>Y</v>
          </cell>
          <cell r="F111">
            <v>12.226499999999998</v>
          </cell>
          <cell r="G111" t="str">
            <v>Access Baja HMO Plan Silver $10 Copay</v>
          </cell>
          <cell r="H111">
            <v>0</v>
          </cell>
          <cell r="I111">
            <v>20</v>
          </cell>
          <cell r="J111">
            <v>20</v>
          </cell>
          <cell r="O111" t="str">
            <v>0</v>
          </cell>
        </row>
        <row r="112">
          <cell r="B112" t="str">
            <v>NONEHMO</v>
          </cell>
          <cell r="C112" t="str">
            <v>NONE</v>
          </cell>
          <cell r="D112" t="str">
            <v>HMO</v>
          </cell>
          <cell r="E112" t="str">
            <v>Y</v>
          </cell>
          <cell r="F112">
            <v>0</v>
          </cell>
          <cell r="G112" t="str">
            <v>not covered</v>
          </cell>
          <cell r="H112">
            <v>0</v>
          </cell>
        </row>
        <row r="113">
          <cell r="B113" t="str">
            <v>REFHMO</v>
          </cell>
          <cell r="C113" t="str">
            <v>REF</v>
          </cell>
          <cell r="D113" t="str">
            <v>HMO</v>
          </cell>
          <cell r="E113" t="str">
            <v>N</v>
          </cell>
          <cell r="F113">
            <v>29.665339789540003</v>
          </cell>
          <cell r="G113" t="str">
            <v>Reference Plan (not for Sale)</v>
          </cell>
          <cell r="H113">
            <v>0</v>
          </cell>
        </row>
        <row r="114">
          <cell r="B114" t="str">
            <v>C0510HMO</v>
          </cell>
          <cell r="C114" t="str">
            <v>C0510</v>
          </cell>
          <cell r="D114" t="str">
            <v>HMO</v>
          </cell>
          <cell r="E114" t="str">
            <v>Y</v>
          </cell>
          <cell r="F114">
            <v>18.926456741709</v>
          </cell>
          <cell r="G114" t="str">
            <v>Closed Rx 5/10-10/20</v>
          </cell>
          <cell r="H114">
            <v>0.14963296497617629</v>
          </cell>
          <cell r="I114">
            <v>5</v>
          </cell>
          <cell r="J114">
            <v>10</v>
          </cell>
          <cell r="L114">
            <v>10</v>
          </cell>
          <cell r="M114">
            <v>20</v>
          </cell>
          <cell r="O114" t="str">
            <v>0</v>
          </cell>
        </row>
        <row r="115">
          <cell r="B115" t="str">
            <v>C0510-150HMO</v>
          </cell>
          <cell r="C115" t="str">
            <v>C0510-150</v>
          </cell>
          <cell r="D115" t="str">
            <v>HMO</v>
          </cell>
          <cell r="E115" t="str">
            <v>Y</v>
          </cell>
          <cell r="F115">
            <v>14.96595492404418</v>
          </cell>
          <cell r="G115" t="str">
            <v>Closed Rx 5/10-10/20-$150 Brand Ded</v>
          </cell>
          <cell r="H115">
            <v>0.26256197258696989</v>
          </cell>
          <cell r="I115">
            <v>5</v>
          </cell>
          <cell r="J115">
            <v>10</v>
          </cell>
          <cell r="L115">
            <v>10</v>
          </cell>
          <cell r="M115">
            <v>20</v>
          </cell>
          <cell r="O115">
            <v>150</v>
          </cell>
        </row>
        <row r="116">
          <cell r="B116" t="str">
            <v>C0510-250HMO</v>
          </cell>
          <cell r="C116" t="str">
            <v>C0510-250</v>
          </cell>
          <cell r="D116" t="str">
            <v>HMO</v>
          </cell>
          <cell r="E116" t="str">
            <v>Y</v>
          </cell>
          <cell r="F116">
            <v>13.403705715754715</v>
          </cell>
          <cell r="G116" t="str">
            <v>Closed Rx 5/10-10/20-$250 Brand Ded</v>
          </cell>
          <cell r="H116">
            <v>0.32618200023905253</v>
          </cell>
          <cell r="I116">
            <v>5</v>
          </cell>
          <cell r="J116">
            <v>10</v>
          </cell>
          <cell r="L116">
            <v>10</v>
          </cell>
          <cell r="M116">
            <v>20</v>
          </cell>
          <cell r="O116">
            <v>250</v>
          </cell>
        </row>
        <row r="117">
          <cell r="B117" t="str">
            <v>C0510-300HMO</v>
          </cell>
          <cell r="C117" t="str">
            <v>C0510-300</v>
          </cell>
          <cell r="D117" t="str">
            <v>HMO</v>
          </cell>
          <cell r="E117" t="str">
            <v>N</v>
          </cell>
          <cell r="F117">
            <v>12.770831646543026</v>
          </cell>
          <cell r="G117" t="str">
            <v>Closed Rx 5/10-10/20-$300 Brand Ded</v>
          </cell>
          <cell r="H117">
            <v>0.34577935022117368</v>
          </cell>
          <cell r="I117">
            <v>5</v>
          </cell>
          <cell r="J117">
            <v>10</v>
          </cell>
          <cell r="L117">
            <v>10</v>
          </cell>
          <cell r="M117">
            <v>20</v>
          </cell>
          <cell r="O117">
            <v>300</v>
          </cell>
        </row>
        <row r="118">
          <cell r="B118" t="str">
            <v>C0515HMO</v>
          </cell>
          <cell r="C118" t="str">
            <v>C0515</v>
          </cell>
          <cell r="D118" t="str">
            <v>HMO</v>
          </cell>
          <cell r="E118" t="str">
            <v>O</v>
          </cell>
          <cell r="F118">
            <v>17.607307757905136</v>
          </cell>
          <cell r="G118" t="str">
            <v>Closed Rx 5/15-10/30</v>
          </cell>
          <cell r="H118">
            <v>0.20229870552028295</v>
          </cell>
          <cell r="I118">
            <v>5</v>
          </cell>
          <cell r="J118">
            <v>15</v>
          </cell>
          <cell r="L118">
            <v>10</v>
          </cell>
          <cell r="M118">
            <v>30</v>
          </cell>
          <cell r="O118" t="str">
            <v>0</v>
          </cell>
        </row>
        <row r="119">
          <cell r="B119" t="str">
            <v>C0515-150HMO</v>
          </cell>
          <cell r="C119" t="str">
            <v>C0515-150</v>
          </cell>
          <cell r="D119" t="str">
            <v>HMO</v>
          </cell>
          <cell r="E119" t="str">
            <v>O</v>
          </cell>
          <cell r="F119">
            <v>14.110066484194036</v>
          </cell>
          <cell r="G119" t="str">
            <v>Closed Rx 5/15-10/30-$150 Brand Ded</v>
          </cell>
          <cell r="H119">
            <v>0.30350876430528251</v>
          </cell>
          <cell r="I119">
            <v>5</v>
          </cell>
          <cell r="J119">
            <v>15</v>
          </cell>
          <cell r="L119">
            <v>10</v>
          </cell>
          <cell r="M119">
            <v>30</v>
          </cell>
          <cell r="O119">
            <v>150</v>
          </cell>
        </row>
        <row r="120">
          <cell r="B120" t="str">
            <v>C0515-250HMO</v>
          </cell>
          <cell r="C120" t="str">
            <v>C0515-250</v>
          </cell>
          <cell r="D120" t="str">
            <v>HMO</v>
          </cell>
          <cell r="E120" t="str">
            <v>O</v>
          </cell>
          <cell r="F120">
            <v>12.698745477085401</v>
          </cell>
          <cell r="G120" t="str">
            <v>Closed Rx 5/15-10/30-$250 Brand Ded</v>
          </cell>
          <cell r="H120">
            <v>0.36234869528330771</v>
          </cell>
          <cell r="I120">
            <v>5</v>
          </cell>
          <cell r="J120">
            <v>15</v>
          </cell>
          <cell r="L120">
            <v>10</v>
          </cell>
          <cell r="M120">
            <v>30</v>
          </cell>
          <cell r="O120">
            <v>250</v>
          </cell>
        </row>
        <row r="121">
          <cell r="B121" t="str">
            <v>C0515-300HMO</v>
          </cell>
          <cell r="C121" t="str">
            <v>C0515-300</v>
          </cell>
          <cell r="D121" t="str">
            <v>HMO</v>
          </cell>
          <cell r="E121" t="str">
            <v>N</v>
          </cell>
          <cell r="F121">
            <v>12.123129492416082</v>
          </cell>
          <cell r="G121" t="str">
            <v>Closed Rx 5/15-10/30-$300 Brand Ded</v>
          </cell>
          <cell r="H121">
            <v>0.38041022693189985</v>
          </cell>
          <cell r="I121">
            <v>5</v>
          </cell>
          <cell r="J121">
            <v>15</v>
          </cell>
          <cell r="L121">
            <v>10</v>
          </cell>
          <cell r="M121">
            <v>30</v>
          </cell>
          <cell r="O121">
            <v>300</v>
          </cell>
        </row>
        <row r="122">
          <cell r="B122" t="str">
            <v>C1015HMO</v>
          </cell>
          <cell r="C122" t="str">
            <v>C1015</v>
          </cell>
          <cell r="D122" t="str">
            <v>HMO</v>
          </cell>
          <cell r="E122" t="str">
            <v>Y</v>
          </cell>
          <cell r="F122">
            <v>16.372070791166301</v>
          </cell>
          <cell r="G122" t="str">
            <v>Closed Rx 10/15-20/30</v>
          </cell>
          <cell r="H122">
            <v>0.22862615735930181</v>
          </cell>
          <cell r="I122">
            <v>10</v>
          </cell>
          <cell r="J122">
            <v>15</v>
          </cell>
          <cell r="L122">
            <v>20</v>
          </cell>
          <cell r="M122">
            <v>30</v>
          </cell>
          <cell r="O122" t="str">
            <v>0</v>
          </cell>
        </row>
        <row r="123">
          <cell r="B123" t="str">
            <v>C1015-150HMO</v>
          </cell>
          <cell r="C123" t="str">
            <v>C1015-150</v>
          </cell>
          <cell r="D123" t="str">
            <v>HMO</v>
          </cell>
          <cell r="E123" t="str">
            <v>Y</v>
          </cell>
          <cell r="F123">
            <v>12.982279387530658</v>
          </cell>
          <cell r="G123" t="str">
            <v>Closed Rx 10/15-20/30-$150 Brand Ded</v>
          </cell>
          <cell r="H123">
            <v>0.34102241899915509</v>
          </cell>
          <cell r="I123">
            <v>10</v>
          </cell>
          <cell r="J123">
            <v>15</v>
          </cell>
          <cell r="L123">
            <v>20</v>
          </cell>
          <cell r="M123">
            <v>30</v>
          </cell>
          <cell r="O123">
            <v>150</v>
          </cell>
        </row>
        <row r="124">
          <cell r="B124" t="str">
            <v>C1015-250HMO</v>
          </cell>
          <cell r="C124" t="str">
            <v>C1015-250</v>
          </cell>
          <cell r="D124" t="str">
            <v>HMO</v>
          </cell>
          <cell r="E124" t="str">
            <v>Y</v>
          </cell>
          <cell r="F124">
            <v>11.617288824548083</v>
          </cell>
          <cell r="G124" t="str">
            <v>Closed Rx 10/15-20/30-$250 Brand Ded</v>
          </cell>
          <cell r="H124">
            <v>0.4070963879180578</v>
          </cell>
          <cell r="I124">
            <v>10</v>
          </cell>
          <cell r="J124">
            <v>15</v>
          </cell>
          <cell r="L124">
            <v>20</v>
          </cell>
          <cell r="M124">
            <v>30</v>
          </cell>
          <cell r="O124">
            <v>250</v>
          </cell>
        </row>
        <row r="125">
          <cell r="B125" t="str">
            <v>C1015-300HMO</v>
          </cell>
          <cell r="C125" t="str">
            <v>C1015-300</v>
          </cell>
          <cell r="D125" t="str">
            <v>HMO</v>
          </cell>
          <cell r="E125" t="str">
            <v>N</v>
          </cell>
          <cell r="F125">
            <v>11.061139239864694</v>
          </cell>
          <cell r="G125" t="str">
            <v>Closed Rx 10/15-20/30-$300 Brand Ded</v>
          </cell>
          <cell r="H125">
            <v>0.4281098586340315</v>
          </cell>
          <cell r="I125">
            <v>10</v>
          </cell>
          <cell r="J125">
            <v>15</v>
          </cell>
          <cell r="L125">
            <v>20</v>
          </cell>
          <cell r="M125">
            <v>30</v>
          </cell>
          <cell r="O125">
            <v>300</v>
          </cell>
        </row>
        <row r="126">
          <cell r="B126" t="str">
            <v>C1020HMO</v>
          </cell>
          <cell r="C126" t="str">
            <v>C1020</v>
          </cell>
          <cell r="D126" t="str">
            <v>HMO</v>
          </cell>
          <cell r="E126" t="str">
            <v>Y</v>
          </cell>
          <cell r="F126">
            <v>15.183879305971647</v>
          </cell>
          <cell r="G126" t="str">
            <v>Closed Rx 10/20-20/40</v>
          </cell>
          <cell r="H126">
            <v>0.28442763575622809</v>
          </cell>
          <cell r="I126">
            <v>10</v>
          </cell>
          <cell r="J126">
            <v>20</v>
          </cell>
          <cell r="L126">
            <v>20</v>
          </cell>
          <cell r="M126">
            <v>40</v>
          </cell>
          <cell r="O126" t="str">
            <v>0</v>
          </cell>
        </row>
        <row r="127">
          <cell r="B127" t="str">
            <v>C1020-150HMO</v>
          </cell>
          <cell r="C127" t="str">
            <v>C1020-150</v>
          </cell>
          <cell r="D127" t="str">
            <v>HMO</v>
          </cell>
          <cell r="E127" t="str">
            <v>Y</v>
          </cell>
          <cell r="F127">
            <v>12.197698061021734</v>
          </cell>
          <cell r="G127" t="str">
            <v>Closed Rx 10/20-20/40-$150 Brand Ded</v>
          </cell>
          <cell r="H127">
            <v>0.38610410393219219</v>
          </cell>
          <cell r="I127">
            <v>10</v>
          </cell>
          <cell r="J127">
            <v>20</v>
          </cell>
          <cell r="L127">
            <v>20</v>
          </cell>
          <cell r="M127">
            <v>40</v>
          </cell>
          <cell r="O127">
            <v>150</v>
          </cell>
        </row>
        <row r="128">
          <cell r="B128" t="str">
            <v>C1020-250HMO</v>
          </cell>
          <cell r="C128" t="str">
            <v>C1020-250</v>
          </cell>
          <cell r="D128" t="str">
            <v>HMO</v>
          </cell>
          <cell r="E128" t="str">
            <v>Y</v>
          </cell>
          <cell r="F128">
            <v>10.968729075914005</v>
          </cell>
          <cell r="G128" t="str">
            <v>Closed Rx 10/20-20/40-$250 Brand Ded</v>
          </cell>
          <cell r="H128">
            <v>0.44748970208476901</v>
          </cell>
          <cell r="I128">
            <v>10</v>
          </cell>
          <cell r="J128">
            <v>20</v>
          </cell>
          <cell r="L128">
            <v>20</v>
          </cell>
          <cell r="M128">
            <v>40</v>
          </cell>
          <cell r="O128">
            <v>250</v>
          </cell>
        </row>
        <row r="129">
          <cell r="B129" t="str">
            <v>C1020-300HMO</v>
          </cell>
          <cell r="C129" t="str">
            <v>C1020-300</v>
          </cell>
          <cell r="D129" t="str">
            <v>HMO</v>
          </cell>
          <cell r="E129" t="str">
            <v>N</v>
          </cell>
          <cell r="F129">
            <v>10.464628806928575</v>
          </cell>
          <cell r="G129" t="str">
            <v>Closed Rx 10/20-20/40-$300 Brand Ded</v>
          </cell>
          <cell r="H129">
            <v>0.46697382161408951</v>
          </cell>
          <cell r="I129">
            <v>10</v>
          </cell>
          <cell r="J129">
            <v>20</v>
          </cell>
          <cell r="L129">
            <v>20</v>
          </cell>
          <cell r="M129">
            <v>40</v>
          </cell>
          <cell r="O129">
            <v>300</v>
          </cell>
        </row>
        <row r="130">
          <cell r="B130" t="str">
            <v>C1025HMO</v>
          </cell>
          <cell r="C130" t="str">
            <v>C1025</v>
          </cell>
          <cell r="D130" t="str">
            <v>HMO</v>
          </cell>
          <cell r="E130" t="str">
            <v>N</v>
          </cell>
          <cell r="F130">
            <v>14.057068336503679</v>
          </cell>
          <cell r="G130" t="str">
            <v>Closed Rx 10/25-20/50</v>
          </cell>
          <cell r="H130">
            <v>0.34997262406591512</v>
          </cell>
          <cell r="I130">
            <v>10</v>
          </cell>
          <cell r="J130">
            <v>25</v>
          </cell>
          <cell r="L130">
            <v>20</v>
          </cell>
          <cell r="M130">
            <v>50</v>
          </cell>
          <cell r="O130" t="str">
            <v>0</v>
          </cell>
        </row>
        <row r="131">
          <cell r="B131" t="str">
            <v>C1025-150HMO</v>
          </cell>
          <cell r="C131" t="str">
            <v>C1025-150</v>
          </cell>
          <cell r="D131" t="str">
            <v>HMO</v>
          </cell>
          <cell r="E131" t="str">
            <v>N</v>
          </cell>
          <cell r="F131">
            <v>11.444726490629609</v>
          </cell>
          <cell r="G131" t="str">
            <v>Closed Rx 10/25-20/50-$150 Brand Ded</v>
          </cell>
          <cell r="H131">
            <v>0.43773723000438913</v>
          </cell>
          <cell r="I131">
            <v>10</v>
          </cell>
          <cell r="J131">
            <v>25</v>
          </cell>
          <cell r="L131">
            <v>20</v>
          </cell>
          <cell r="M131">
            <v>50</v>
          </cell>
          <cell r="O131">
            <v>150</v>
          </cell>
        </row>
        <row r="132">
          <cell r="B132" t="str">
            <v>C1025-250HMO</v>
          </cell>
          <cell r="C132" t="str">
            <v>C1025-250</v>
          </cell>
          <cell r="D132" t="str">
            <v>HMO</v>
          </cell>
          <cell r="E132" t="str">
            <v>N</v>
          </cell>
          <cell r="F132">
            <v>10.343985750564817</v>
          </cell>
          <cell r="G132" t="str">
            <v>Closed Rx 10/25-20/50-$250 Brand Ded</v>
          </cell>
          <cell r="H132">
            <v>0.49339998496978899</v>
          </cell>
          <cell r="I132">
            <v>10</v>
          </cell>
          <cell r="J132">
            <v>25</v>
          </cell>
          <cell r="L132">
            <v>20</v>
          </cell>
          <cell r="M132">
            <v>50</v>
          </cell>
          <cell r="O132" t="str">
            <v>250</v>
          </cell>
        </row>
        <row r="133">
          <cell r="B133" t="str">
            <v>C1025-300HMO</v>
          </cell>
          <cell r="C133" t="str">
            <v>C1025-300</v>
          </cell>
          <cell r="D133" t="str">
            <v>HMO</v>
          </cell>
          <cell r="E133" t="str">
            <v>N</v>
          </cell>
          <cell r="F133">
            <v>9.889290553287486</v>
          </cell>
          <cell r="G133" t="str">
            <v>Closed Rx 10/25-20/50-$300 Brand Ded</v>
          </cell>
          <cell r="H133">
            <v>0.51097486632247779</v>
          </cell>
          <cell r="I133">
            <v>10</v>
          </cell>
          <cell r="J133">
            <v>25</v>
          </cell>
          <cell r="L133">
            <v>20</v>
          </cell>
          <cell r="M133">
            <v>50</v>
          </cell>
          <cell r="O133">
            <v>300</v>
          </cell>
        </row>
        <row r="134">
          <cell r="B134" t="str">
            <v>C1525HMO</v>
          </cell>
          <cell r="C134" t="str">
            <v>C1525</v>
          </cell>
          <cell r="D134" t="str">
            <v>HMO</v>
          </cell>
          <cell r="E134" t="str">
            <v>O</v>
          </cell>
          <cell r="F134">
            <v>13.326453711266879</v>
          </cell>
          <cell r="G134" t="str">
            <v>Closed Rx 15/25-30/50</v>
          </cell>
          <cell r="H134">
            <v>0.36527869300529092</v>
          </cell>
          <cell r="I134">
            <v>15</v>
          </cell>
          <cell r="J134">
            <v>25</v>
          </cell>
          <cell r="L134">
            <v>30</v>
          </cell>
          <cell r="M134">
            <v>50</v>
          </cell>
          <cell r="O134" t="str">
            <v>0</v>
          </cell>
        </row>
        <row r="135">
          <cell r="B135" t="str">
            <v>C1525-150HMO</v>
          </cell>
          <cell r="C135" t="str">
            <v>C1525-150</v>
          </cell>
          <cell r="D135" t="str">
            <v>HMO</v>
          </cell>
          <cell r="E135" t="str">
            <v>O</v>
          </cell>
          <cell r="F135">
            <v>10.770550785249986</v>
          </cell>
          <cell r="G135" t="str">
            <v>Closed Rx 15/25-30/50-$150 Brand Ded</v>
          </cell>
          <cell r="H135">
            <v>0.45975717706174812</v>
          </cell>
          <cell r="I135">
            <v>15</v>
          </cell>
          <cell r="J135">
            <v>25</v>
          </cell>
          <cell r="L135">
            <v>30</v>
          </cell>
          <cell r="M135">
            <v>50</v>
          </cell>
          <cell r="O135">
            <v>150</v>
          </cell>
        </row>
        <row r="136">
          <cell r="B136" t="str">
            <v>C1525-250HMO</v>
          </cell>
          <cell r="C136" t="str">
            <v>C1525-250</v>
          </cell>
          <cell r="D136" t="str">
            <v>HMO</v>
          </cell>
          <cell r="E136" t="str">
            <v>O</v>
          </cell>
          <cell r="F136">
            <v>9.6950423432785122</v>
          </cell>
          <cell r="G136" t="str">
            <v>Closed Rx 15/25-30/50-$250 Brand Ded</v>
          </cell>
          <cell r="H136">
            <v>0.52005695582761913</v>
          </cell>
          <cell r="I136">
            <v>15</v>
          </cell>
          <cell r="J136">
            <v>25</v>
          </cell>
          <cell r="L136">
            <v>30</v>
          </cell>
          <cell r="M136">
            <v>50</v>
          </cell>
          <cell r="O136" t="str">
            <v>250</v>
          </cell>
        </row>
        <row r="137">
          <cell r="B137" t="str">
            <v>C1525-300HMO</v>
          </cell>
          <cell r="C137" t="str">
            <v>C1525-300</v>
          </cell>
          <cell r="D137" t="str">
            <v>HMO</v>
          </cell>
          <cell r="E137" t="str">
            <v>N</v>
          </cell>
          <cell r="F137">
            <v>9.2510577533692331</v>
          </cell>
          <cell r="G137" t="str">
            <v>Closed Rx 15/25-30/50-$300 Brand Ded</v>
          </cell>
          <cell r="H137">
            <v>0.53952477433675927</v>
          </cell>
          <cell r="I137">
            <v>15</v>
          </cell>
          <cell r="J137">
            <v>25</v>
          </cell>
          <cell r="L137">
            <v>30</v>
          </cell>
          <cell r="M137">
            <v>50</v>
          </cell>
          <cell r="O137">
            <v>300</v>
          </cell>
        </row>
        <row r="138">
          <cell r="B138" t="str">
            <v>C1530HMO</v>
          </cell>
          <cell r="C138" t="str">
            <v>C1530</v>
          </cell>
          <cell r="D138" t="str">
            <v>HMO</v>
          </cell>
          <cell r="E138" t="str">
            <v>N</v>
          </cell>
          <cell r="F138">
            <v>12.293570112837072</v>
          </cell>
          <cell r="G138" t="str">
            <v>Closed Rx 15/30-30/60</v>
          </cell>
          <cell r="H138">
            <v>0.43344683315889032</v>
          </cell>
          <cell r="I138">
            <v>15</v>
          </cell>
          <cell r="J138">
            <v>30</v>
          </cell>
          <cell r="L138">
            <v>30</v>
          </cell>
          <cell r="M138">
            <v>60</v>
          </cell>
          <cell r="O138" t="str">
            <v>0</v>
          </cell>
        </row>
        <row r="139">
          <cell r="B139" t="str">
            <v>C1530-150HMO</v>
          </cell>
          <cell r="C139" t="str">
            <v>C1530-150</v>
          </cell>
          <cell r="D139" t="str">
            <v>HMO</v>
          </cell>
          <cell r="E139" t="str">
            <v>N</v>
          </cell>
          <cell r="F139">
            <v>10.073564303793457</v>
          </cell>
          <cell r="G139" t="str">
            <v>Closed Rx 15/30-30/60-$150 Brand Ded</v>
          </cell>
          <cell r="H139">
            <v>0.51332295296914188</v>
          </cell>
          <cell r="I139">
            <v>15</v>
          </cell>
          <cell r="J139">
            <v>30</v>
          </cell>
          <cell r="L139">
            <v>30</v>
          </cell>
          <cell r="M139">
            <v>60</v>
          </cell>
          <cell r="O139">
            <v>150</v>
          </cell>
        </row>
        <row r="140">
          <cell r="B140" t="str">
            <v>C1530-250HMO</v>
          </cell>
          <cell r="C140" t="str">
            <v>C1530-250</v>
          </cell>
          <cell r="D140" t="str">
            <v>HMO</v>
          </cell>
          <cell r="E140" t="str">
            <v>N</v>
          </cell>
          <cell r="F140">
            <v>9.1150659290603375</v>
          </cell>
          <cell r="G140" t="str">
            <v>Closed Rx 15/30-30/60-$250 Brand Ded</v>
          </cell>
          <cell r="H140">
            <v>0.56771268508400308</v>
          </cell>
          <cell r="I140">
            <v>15</v>
          </cell>
          <cell r="J140">
            <v>30</v>
          </cell>
          <cell r="L140">
            <v>30</v>
          </cell>
          <cell r="M140">
            <v>60</v>
          </cell>
          <cell r="O140" t="str">
            <v>250</v>
          </cell>
        </row>
        <row r="141">
          <cell r="B141" t="str">
            <v>C1530-300HMO</v>
          </cell>
          <cell r="C141" t="str">
            <v>C1530-300</v>
          </cell>
          <cell r="D141" t="str">
            <v>HMO</v>
          </cell>
          <cell r="E141" t="str">
            <v>N</v>
          </cell>
          <cell r="F141">
            <v>8.7164308002968482</v>
          </cell>
          <cell r="G141" t="str">
            <v>Closed Rx 15/30-30/60-$300 Brand Ded</v>
          </cell>
          <cell r="H141">
            <v>0.58520596488633059</v>
          </cell>
          <cell r="I141">
            <v>15</v>
          </cell>
          <cell r="J141">
            <v>30</v>
          </cell>
          <cell r="L141">
            <v>30</v>
          </cell>
          <cell r="M141">
            <v>60</v>
          </cell>
          <cell r="O141">
            <v>300</v>
          </cell>
        </row>
        <row r="142">
          <cell r="B142" t="str">
            <v>I0510HMO</v>
          </cell>
          <cell r="C142" t="str">
            <v>I0510</v>
          </cell>
          <cell r="D142" t="str">
            <v>HMO</v>
          </cell>
          <cell r="E142" t="str">
            <v>Y</v>
          </cell>
          <cell r="F142">
            <v>22.730507979150715</v>
          </cell>
          <cell r="G142" t="str">
            <v>Incentive Rx 5/10/25-10/20/50</v>
          </cell>
          <cell r="H142">
            <v>0.1711938210102848</v>
          </cell>
          <cell r="I142">
            <v>5</v>
          </cell>
          <cell r="J142">
            <v>10</v>
          </cell>
          <cell r="K142">
            <v>25</v>
          </cell>
          <cell r="L142">
            <v>10</v>
          </cell>
          <cell r="M142">
            <v>20</v>
          </cell>
          <cell r="N142">
            <v>50</v>
          </cell>
          <cell r="O142" t="str">
            <v>0</v>
          </cell>
        </row>
        <row r="143">
          <cell r="B143" t="str">
            <v>I0510-150HMO</v>
          </cell>
          <cell r="C143" t="str">
            <v>I0510-150</v>
          </cell>
          <cell r="D143" t="str">
            <v>HMO</v>
          </cell>
          <cell r="E143" t="str">
            <v>Y</v>
          </cell>
          <cell r="F143">
            <v>17.901728824689201</v>
          </cell>
          <cell r="G143" t="str">
            <v>Incentive Rx 5/10/25-10/20/50-$150 Brand Ded</v>
          </cell>
          <cell r="H143">
            <v>0.28396437107112371</v>
          </cell>
          <cell r="I143">
            <v>5</v>
          </cell>
          <cell r="J143">
            <v>10</v>
          </cell>
          <cell r="K143">
            <v>25</v>
          </cell>
          <cell r="L143">
            <v>10</v>
          </cell>
          <cell r="M143">
            <v>20</v>
          </cell>
          <cell r="N143">
            <v>50</v>
          </cell>
          <cell r="O143">
            <v>150</v>
          </cell>
        </row>
        <row r="144">
          <cell r="B144" t="str">
            <v>I0510-250HMO</v>
          </cell>
          <cell r="C144" t="str">
            <v>I0510-250</v>
          </cell>
          <cell r="D144" t="str">
            <v>HMO</v>
          </cell>
          <cell r="E144" t="str">
            <v>Y</v>
          </cell>
          <cell r="F144">
            <v>15.958822563752436</v>
          </cell>
          <cell r="G144" t="str">
            <v>Incentive Rx 5/10/25-10/20/50-$250 Brand Ded</v>
          </cell>
          <cell r="H144">
            <v>0.34885528321060288</v>
          </cell>
          <cell r="I144">
            <v>5</v>
          </cell>
          <cell r="J144">
            <v>10</v>
          </cell>
          <cell r="K144">
            <v>25</v>
          </cell>
          <cell r="L144">
            <v>10</v>
          </cell>
          <cell r="M144">
            <v>20</v>
          </cell>
          <cell r="N144">
            <v>50</v>
          </cell>
          <cell r="O144">
            <v>250</v>
          </cell>
        </row>
        <row r="145">
          <cell r="B145" t="str">
            <v>I0510-300HMO</v>
          </cell>
          <cell r="C145" t="str">
            <v>I0510-300</v>
          </cell>
          <cell r="D145" t="str">
            <v>HMO</v>
          </cell>
          <cell r="E145" t="str">
            <v>N</v>
          </cell>
          <cell r="F145">
            <v>15.168283927949396</v>
          </cell>
          <cell r="G145" t="str">
            <v>Incentive Rx 5/10/25-10/20/50-$300 Brand Ded</v>
          </cell>
          <cell r="H145">
            <v>0.36927402796641307</v>
          </cell>
          <cell r="I145">
            <v>5</v>
          </cell>
          <cell r="J145">
            <v>10</v>
          </cell>
          <cell r="K145">
            <v>25</v>
          </cell>
          <cell r="L145">
            <v>10</v>
          </cell>
          <cell r="M145">
            <v>20</v>
          </cell>
          <cell r="N145">
            <v>50</v>
          </cell>
          <cell r="O145">
            <v>300</v>
          </cell>
        </row>
        <row r="146">
          <cell r="B146" t="str">
            <v>I1015HMO</v>
          </cell>
          <cell r="C146" t="str">
            <v>I1015</v>
          </cell>
          <cell r="D146" t="str">
            <v>HMO</v>
          </cell>
          <cell r="E146" t="str">
            <v>Y</v>
          </cell>
          <cell r="F146">
            <v>19.695600241375327</v>
          </cell>
          <cell r="G146" t="str">
            <v>Incentive Rx 10/15/30-20/30/60</v>
          </cell>
          <cell r="H146">
            <v>0.25231176479890927</v>
          </cell>
          <cell r="I146">
            <v>10</v>
          </cell>
          <cell r="J146">
            <v>15</v>
          </cell>
          <cell r="K146">
            <v>30</v>
          </cell>
          <cell r="L146">
            <v>20</v>
          </cell>
          <cell r="M146">
            <v>30</v>
          </cell>
          <cell r="N146">
            <v>60</v>
          </cell>
          <cell r="O146" t="str">
            <v>0</v>
          </cell>
        </row>
        <row r="147">
          <cell r="B147" t="str">
            <v>I1015-150HMO</v>
          </cell>
          <cell r="C147" t="str">
            <v>I1015-150</v>
          </cell>
          <cell r="D147" t="str">
            <v>HMO</v>
          </cell>
          <cell r="E147" t="str">
            <v>Y</v>
          </cell>
          <cell r="F147">
            <v>15.571167092877637</v>
          </cell>
          <cell r="G147" t="str">
            <v>Incentive Rx 10/15/30-20/30/60-$150 Brand Ded</v>
          </cell>
          <cell r="H147">
            <v>0.36355502969955822</v>
          </cell>
          <cell r="I147">
            <v>10</v>
          </cell>
          <cell r="J147">
            <v>15</v>
          </cell>
          <cell r="K147">
            <v>30</v>
          </cell>
          <cell r="L147">
            <v>20</v>
          </cell>
          <cell r="M147">
            <v>30</v>
          </cell>
          <cell r="N147">
            <v>60</v>
          </cell>
          <cell r="O147">
            <v>150</v>
          </cell>
        </row>
        <row r="148">
          <cell r="B148" t="str">
            <v>I1015-250HMO</v>
          </cell>
          <cell r="C148" t="str">
            <v>I1015-250</v>
          </cell>
          <cell r="D148" t="str">
            <v>HMO</v>
          </cell>
          <cell r="E148" t="str">
            <v>Y</v>
          </cell>
          <cell r="F148">
            <v>13.878481743889763</v>
          </cell>
          <cell r="G148" t="str">
            <v>Incentive Rx 10/15/30-20/30/60-$250 Brand Ded</v>
          </cell>
          <cell r="H148">
            <v>0.43013807632696466</v>
          </cell>
          <cell r="I148">
            <v>10</v>
          </cell>
          <cell r="J148">
            <v>15</v>
          </cell>
          <cell r="K148">
            <v>30</v>
          </cell>
          <cell r="L148">
            <v>20</v>
          </cell>
          <cell r="M148">
            <v>30</v>
          </cell>
          <cell r="N148">
            <v>60</v>
          </cell>
          <cell r="O148">
            <v>250</v>
          </cell>
        </row>
        <row r="149">
          <cell r="B149" t="str">
            <v>I1015-300HMO</v>
          </cell>
          <cell r="C149" t="str">
            <v>I1015-300</v>
          </cell>
          <cell r="D149" t="str">
            <v>HMO</v>
          </cell>
          <cell r="E149" t="str">
            <v>N</v>
          </cell>
          <cell r="F149">
            <v>13.185808732429678</v>
          </cell>
          <cell r="G149" t="str">
            <v>Incentive Rx 10/15/30-20/30/60-$300 Brand Ded</v>
          </cell>
          <cell r="H149">
            <v>0.45168808165612973</v>
          </cell>
          <cell r="I149">
            <v>10</v>
          </cell>
          <cell r="J149">
            <v>15</v>
          </cell>
          <cell r="K149">
            <v>30</v>
          </cell>
          <cell r="L149">
            <v>20</v>
          </cell>
          <cell r="M149">
            <v>30</v>
          </cell>
          <cell r="N149">
            <v>60</v>
          </cell>
          <cell r="O149">
            <v>300</v>
          </cell>
        </row>
        <row r="150">
          <cell r="B150" t="str">
            <v>I1020HMO</v>
          </cell>
          <cell r="C150" t="str">
            <v>I1020</v>
          </cell>
          <cell r="D150" t="str">
            <v>HMO</v>
          </cell>
          <cell r="E150" t="str">
            <v>Y</v>
          </cell>
          <cell r="F150">
            <v>18.177964495465876</v>
          </cell>
          <cell r="G150" t="str">
            <v>Incentive Rx 10/20/35-20/40/60</v>
          </cell>
          <cell r="H150">
            <v>0.31209068537905393</v>
          </cell>
          <cell r="I150">
            <v>10</v>
          </cell>
          <cell r="J150">
            <v>20</v>
          </cell>
          <cell r="K150">
            <v>35</v>
          </cell>
          <cell r="L150">
            <v>20</v>
          </cell>
          <cell r="M150">
            <v>40</v>
          </cell>
          <cell r="N150">
            <v>60</v>
          </cell>
          <cell r="O150" t="str">
            <v>0</v>
          </cell>
        </row>
        <row r="151">
          <cell r="B151" t="str">
            <v>I1020-150HMO</v>
          </cell>
          <cell r="C151" t="str">
            <v>I1020-150</v>
          </cell>
          <cell r="D151" t="str">
            <v>HMO</v>
          </cell>
          <cell r="E151" t="str">
            <v>Y</v>
          </cell>
          <cell r="F151">
            <v>14.560104672122796</v>
          </cell>
          <cell r="G151" t="str">
            <v>Incentive Rx 10/20/35-20/40/60-$150 Brand Ded</v>
          </cell>
          <cell r="H151">
            <v>0.41248372937285893</v>
          </cell>
          <cell r="I151">
            <v>10</v>
          </cell>
          <cell r="J151">
            <v>20</v>
          </cell>
          <cell r="K151">
            <v>35</v>
          </cell>
          <cell r="L151">
            <v>20</v>
          </cell>
          <cell r="M151">
            <v>40</v>
          </cell>
          <cell r="N151">
            <v>60</v>
          </cell>
          <cell r="O151">
            <v>150</v>
          </cell>
        </row>
        <row r="152">
          <cell r="B152" t="str">
            <v>I1020-250HMO</v>
          </cell>
          <cell r="C152" t="str">
            <v>I1020-250</v>
          </cell>
          <cell r="D152" t="str">
            <v>HMO</v>
          </cell>
          <cell r="E152" t="str">
            <v>Y</v>
          </cell>
          <cell r="F152">
            <v>13.043144943475566</v>
          </cell>
          <cell r="G152" t="str">
            <v>Incentive Rx 10/20/35-20/40/60-$250 Brand Ded</v>
          </cell>
          <cell r="H152">
            <v>0.47421399115090912</v>
          </cell>
          <cell r="I152">
            <v>10</v>
          </cell>
          <cell r="J152">
            <v>20</v>
          </cell>
          <cell r="K152">
            <v>35</v>
          </cell>
          <cell r="L152">
            <v>20</v>
          </cell>
          <cell r="M152">
            <v>40</v>
          </cell>
          <cell r="N152">
            <v>60</v>
          </cell>
          <cell r="O152">
            <v>250</v>
          </cell>
        </row>
        <row r="153">
          <cell r="B153" t="str">
            <v>I1020-300HMO</v>
          </cell>
          <cell r="C153" t="str">
            <v>I1020-300</v>
          </cell>
          <cell r="D153" t="str">
            <v>HMO</v>
          </cell>
          <cell r="E153" t="str">
            <v>N</v>
          </cell>
          <cell r="F153">
            <v>12.418115470487814</v>
          </cell>
          <cell r="G153" t="str">
            <v>Incentive Rx 10/20/35-20/40/60-$300 Brand Ded</v>
          </cell>
          <cell r="H153">
            <v>0.49416637744340353</v>
          </cell>
          <cell r="I153">
            <v>10</v>
          </cell>
          <cell r="J153">
            <v>20</v>
          </cell>
          <cell r="K153">
            <v>35</v>
          </cell>
          <cell r="L153">
            <v>20</v>
          </cell>
          <cell r="M153">
            <v>40</v>
          </cell>
          <cell r="N153">
            <v>60</v>
          </cell>
          <cell r="O153">
            <v>300</v>
          </cell>
        </row>
        <row r="154">
          <cell r="B154" t="str">
            <v>I1025HMO</v>
          </cell>
          <cell r="C154" t="str">
            <v>I1025</v>
          </cell>
          <cell r="D154" t="str">
            <v>HMO</v>
          </cell>
          <cell r="E154" t="str">
            <v>N</v>
          </cell>
          <cell r="F154">
            <v>16.728746119353804</v>
          </cell>
          <cell r="G154" t="str">
            <v>Incentive Rx 10/25/40-20/50/70</v>
          </cell>
          <cell r="H154">
            <v>0.37932333372876492</v>
          </cell>
          <cell r="I154">
            <v>10</v>
          </cell>
          <cell r="J154">
            <v>25</v>
          </cell>
          <cell r="K154">
            <v>40</v>
          </cell>
          <cell r="L154">
            <v>20</v>
          </cell>
          <cell r="M154">
            <v>50</v>
          </cell>
          <cell r="N154">
            <v>70</v>
          </cell>
          <cell r="O154" t="str">
            <v>0</v>
          </cell>
        </row>
        <row r="155">
          <cell r="B155" t="str">
            <v>I1025-150HMO</v>
          </cell>
          <cell r="C155" t="str">
            <v>I1025-150</v>
          </cell>
          <cell r="D155" t="str">
            <v>HMO</v>
          </cell>
          <cell r="E155" t="str">
            <v>N</v>
          </cell>
          <cell r="F155">
            <v>13.579671819482465</v>
          </cell>
          <cell r="G155" t="str">
            <v>Incentive Rx 10/25/40-20/50/70-$150 Brand Ded</v>
          </cell>
          <cell r="H155">
            <v>0.46661136028324002</v>
          </cell>
          <cell r="I155">
            <v>10</v>
          </cell>
          <cell r="J155">
            <v>25</v>
          </cell>
          <cell r="K155">
            <v>40</v>
          </cell>
          <cell r="L155">
            <v>20</v>
          </cell>
          <cell r="M155">
            <v>50</v>
          </cell>
          <cell r="N155">
            <v>70</v>
          </cell>
          <cell r="O155" t="str">
            <v>150</v>
          </cell>
        </row>
        <row r="156">
          <cell r="B156" t="str">
            <v>I1025-250HMO</v>
          </cell>
          <cell r="C156" t="str">
            <v>I1025-250</v>
          </cell>
          <cell r="D156" t="str">
            <v>HMO</v>
          </cell>
          <cell r="E156" t="str">
            <v>N</v>
          </cell>
          <cell r="F156">
            <v>12.228613253450103</v>
          </cell>
          <cell r="G156" t="str">
            <v>Incentive Rx 10/25/40-20/50/70-$250 Brand Ded</v>
          </cell>
          <cell r="H156">
            <v>0.52286251891854985</v>
          </cell>
          <cell r="I156">
            <v>10</v>
          </cell>
          <cell r="J156">
            <v>25</v>
          </cell>
          <cell r="K156">
            <v>40</v>
          </cell>
          <cell r="L156">
            <v>20</v>
          </cell>
          <cell r="M156">
            <v>50</v>
          </cell>
          <cell r="N156">
            <v>70</v>
          </cell>
          <cell r="O156">
            <v>250</v>
          </cell>
        </row>
        <row r="157">
          <cell r="B157" t="str">
            <v>I1025-300HMO</v>
          </cell>
          <cell r="C157" t="str">
            <v>I1025-300</v>
          </cell>
          <cell r="D157" t="str">
            <v>HMO</v>
          </cell>
          <cell r="E157" t="str">
            <v>N</v>
          </cell>
          <cell r="F157">
            <v>11.667968373654881</v>
          </cell>
          <cell r="G157" t="str">
            <v>Incentive Rx 10/25/40-20/50/70-$300 Brand Ded</v>
          </cell>
          <cell r="H157">
            <v>0.54099978807144344</v>
          </cell>
          <cell r="I157">
            <v>10</v>
          </cell>
          <cell r="J157">
            <v>25</v>
          </cell>
          <cell r="K157">
            <v>40</v>
          </cell>
          <cell r="L157">
            <v>20</v>
          </cell>
          <cell r="M157">
            <v>50</v>
          </cell>
          <cell r="N157">
            <v>70</v>
          </cell>
          <cell r="O157">
            <v>300</v>
          </cell>
        </row>
      </sheetData>
      <sheetData sheetId="40" refreshError="1">
        <row r="7">
          <cell r="C7" t="str">
            <v>Benefit</v>
          </cell>
          <cell r="D7" t="str">
            <v>Benefit</v>
          </cell>
          <cell r="G7">
            <v>3</v>
          </cell>
          <cell r="H7">
            <v>3</v>
          </cell>
          <cell r="I7">
            <v>3</v>
          </cell>
          <cell r="J7">
            <v>4</v>
          </cell>
          <cell r="K7">
            <v>4</v>
          </cell>
          <cell r="L7">
            <v>4</v>
          </cell>
          <cell r="M7">
            <v>4</v>
          </cell>
        </row>
        <row r="8">
          <cell r="B8" t="str">
            <v>Lookup</v>
          </cell>
          <cell r="C8" t="str">
            <v>Type</v>
          </cell>
          <cell r="D8" t="str">
            <v>Code</v>
          </cell>
          <cell r="E8" t="str">
            <v>Avail</v>
          </cell>
          <cell r="F8" t="str">
            <v>Benefit Description</v>
          </cell>
          <cell r="G8">
            <v>1</v>
          </cell>
          <cell r="H8">
            <v>2</v>
          </cell>
          <cell r="I8">
            <v>3</v>
          </cell>
          <cell r="J8">
            <v>1</v>
          </cell>
          <cell r="K8">
            <v>2</v>
          </cell>
          <cell r="L8">
            <v>3</v>
          </cell>
          <cell r="M8">
            <v>4</v>
          </cell>
          <cell r="N8" t="str">
            <v>Composite</v>
          </cell>
        </row>
        <row r="9">
          <cell r="B9" t="str">
            <v>V0Vision</v>
          </cell>
          <cell r="C9" t="str">
            <v>V0</v>
          </cell>
          <cell r="D9" t="str">
            <v>Vision</v>
          </cell>
          <cell r="E9" t="str">
            <v>Y</v>
          </cell>
          <cell r="F9" t="str">
            <v>Blue Shield No Copay Vision Plan</v>
          </cell>
          <cell r="G9">
            <v>8.2200000000000006</v>
          </cell>
          <cell r="H9">
            <v>16.329999999999998</v>
          </cell>
          <cell r="I9">
            <v>21.21</v>
          </cell>
          <cell r="J9">
            <v>8.2200000000000006</v>
          </cell>
          <cell r="K9">
            <v>16.329999999999998</v>
          </cell>
          <cell r="L9">
            <v>14.39</v>
          </cell>
          <cell r="M9">
            <v>21.21</v>
          </cell>
          <cell r="N9">
            <v>12.829135608751116</v>
          </cell>
        </row>
        <row r="10">
          <cell r="B10" t="str">
            <v>V10Vision</v>
          </cell>
          <cell r="C10" t="str">
            <v>V10</v>
          </cell>
          <cell r="D10" t="str">
            <v>Vision</v>
          </cell>
          <cell r="E10" t="str">
            <v>Y</v>
          </cell>
          <cell r="F10" t="str">
            <v>Blue Shield $10 Copay Vision Plan</v>
          </cell>
          <cell r="G10">
            <v>6.85</v>
          </cell>
          <cell r="H10">
            <v>13.6</v>
          </cell>
          <cell r="I10">
            <v>17.600000000000001</v>
          </cell>
          <cell r="J10">
            <v>6.85</v>
          </cell>
          <cell r="K10">
            <v>13.6</v>
          </cell>
          <cell r="L10">
            <v>11.99</v>
          </cell>
          <cell r="M10">
            <v>17.670000000000002</v>
          </cell>
          <cell r="N10">
            <v>10.688560306157283</v>
          </cell>
        </row>
        <row r="11">
          <cell r="B11" t="str">
            <v>V0-DOIVision</v>
          </cell>
          <cell r="C11" t="str">
            <v>V0-DOI</v>
          </cell>
          <cell r="D11" t="str">
            <v>Vision</v>
          </cell>
          <cell r="E11" t="str">
            <v>Y</v>
          </cell>
          <cell r="F11" t="str">
            <v>Blue Shield Life No Copay Vision Plan</v>
          </cell>
          <cell r="G11">
            <v>8.2200000000000006</v>
          </cell>
          <cell r="H11">
            <v>16.329999999999998</v>
          </cell>
          <cell r="I11">
            <v>21.21</v>
          </cell>
          <cell r="J11">
            <v>8.2200000000000006</v>
          </cell>
          <cell r="K11">
            <v>16.329999999999998</v>
          </cell>
          <cell r="L11">
            <v>14.39</v>
          </cell>
          <cell r="M11">
            <v>21.21</v>
          </cell>
          <cell r="N11">
            <v>12.829135608751116</v>
          </cell>
        </row>
        <row r="12">
          <cell r="B12" t="str">
            <v>V10-DOIVision</v>
          </cell>
          <cell r="C12" t="str">
            <v>V10-DOI</v>
          </cell>
          <cell r="D12" t="str">
            <v>Vision</v>
          </cell>
          <cell r="E12" t="str">
            <v>N</v>
          </cell>
          <cell r="F12" t="str">
            <v>Blue Shield Life $10 Copay Vision Plan</v>
          </cell>
          <cell r="G12">
            <v>6.85</v>
          </cell>
          <cell r="H12">
            <v>13.6</v>
          </cell>
          <cell r="I12">
            <v>17.600000000000001</v>
          </cell>
          <cell r="J12">
            <v>6.85</v>
          </cell>
          <cell r="K12">
            <v>13.6</v>
          </cell>
          <cell r="L12">
            <v>11.99</v>
          </cell>
          <cell r="M12">
            <v>17.670000000000002</v>
          </cell>
          <cell r="N12">
            <v>10.688560306157283</v>
          </cell>
        </row>
        <row r="13">
          <cell r="B13" t="str">
            <v>VEVision</v>
          </cell>
          <cell r="C13" t="str">
            <v>VE</v>
          </cell>
          <cell r="D13" t="str">
            <v>Vision</v>
          </cell>
          <cell r="E13" t="str">
            <v>N</v>
          </cell>
          <cell r="F13" t="str">
            <v>Blue Shield Exam Only</v>
          </cell>
          <cell r="G13">
            <v>1.2</v>
          </cell>
          <cell r="H13">
            <v>2.38</v>
          </cell>
          <cell r="I13">
            <v>3.08</v>
          </cell>
          <cell r="J13">
            <v>1.2</v>
          </cell>
          <cell r="K13">
            <v>2.39</v>
          </cell>
          <cell r="L13">
            <v>2.1</v>
          </cell>
          <cell r="M13">
            <v>3.11</v>
          </cell>
          <cell r="N13">
            <v>1.8767764249309768</v>
          </cell>
        </row>
        <row r="14">
          <cell r="B14" t="str">
            <v>190DHMO</v>
          </cell>
          <cell r="C14" t="str">
            <v>190</v>
          </cell>
          <cell r="D14" t="str">
            <v>DHMO</v>
          </cell>
          <cell r="E14" t="str">
            <v>Y</v>
          </cell>
          <cell r="F14" t="str">
            <v>Dental HMO Plan 190</v>
          </cell>
          <cell r="G14">
            <v>0</v>
          </cell>
          <cell r="H14">
            <v>0</v>
          </cell>
          <cell r="I14">
            <v>0</v>
          </cell>
          <cell r="J14">
            <v>0</v>
          </cell>
          <cell r="K14">
            <v>0</v>
          </cell>
          <cell r="L14">
            <v>0</v>
          </cell>
          <cell r="M14">
            <v>0</v>
          </cell>
          <cell r="N14">
            <v>0</v>
          </cell>
        </row>
        <row r="15">
          <cell r="B15" t="str">
            <v>200DHMO</v>
          </cell>
          <cell r="C15" t="str">
            <v>200</v>
          </cell>
          <cell r="D15" t="str">
            <v>DHMO</v>
          </cell>
          <cell r="E15" t="str">
            <v>Y</v>
          </cell>
          <cell r="F15" t="str">
            <v>Dental HMO Plan 200</v>
          </cell>
          <cell r="G15">
            <v>0</v>
          </cell>
          <cell r="H15">
            <v>0</v>
          </cell>
          <cell r="I15">
            <v>0</v>
          </cell>
          <cell r="J15">
            <v>0</v>
          </cell>
          <cell r="K15">
            <v>0</v>
          </cell>
          <cell r="L15">
            <v>0</v>
          </cell>
          <cell r="M15">
            <v>0</v>
          </cell>
          <cell r="N15">
            <v>0</v>
          </cell>
        </row>
        <row r="16">
          <cell r="B16" t="str">
            <v>220DHMO</v>
          </cell>
          <cell r="C16" t="str">
            <v>220</v>
          </cell>
          <cell r="D16" t="str">
            <v>DHMO</v>
          </cell>
          <cell r="E16" t="str">
            <v>Y</v>
          </cell>
          <cell r="F16" t="str">
            <v>Dental HMO Plan 220</v>
          </cell>
          <cell r="G16">
            <v>0</v>
          </cell>
          <cell r="H16">
            <v>0</v>
          </cell>
          <cell r="I16">
            <v>0</v>
          </cell>
          <cell r="J16">
            <v>0</v>
          </cell>
          <cell r="K16">
            <v>0</v>
          </cell>
          <cell r="L16">
            <v>0</v>
          </cell>
          <cell r="M16">
            <v>0</v>
          </cell>
          <cell r="N16">
            <v>0</v>
          </cell>
        </row>
        <row r="17">
          <cell r="B17" t="str">
            <v>230DHMO</v>
          </cell>
          <cell r="C17" t="str">
            <v>230</v>
          </cell>
          <cell r="D17" t="str">
            <v>DHMO</v>
          </cell>
          <cell r="E17" t="str">
            <v>Y</v>
          </cell>
          <cell r="F17" t="str">
            <v>Dental HMO Plan 230</v>
          </cell>
          <cell r="G17">
            <v>0</v>
          </cell>
          <cell r="H17">
            <v>0</v>
          </cell>
          <cell r="I17">
            <v>0</v>
          </cell>
          <cell r="J17">
            <v>0</v>
          </cell>
          <cell r="K17">
            <v>0</v>
          </cell>
          <cell r="L17">
            <v>0</v>
          </cell>
          <cell r="M17">
            <v>0</v>
          </cell>
          <cell r="N17">
            <v>0</v>
          </cell>
        </row>
        <row r="18">
          <cell r="B18" t="str">
            <v>SBDPPO</v>
          </cell>
          <cell r="C18" t="str">
            <v>SB</v>
          </cell>
          <cell r="D18" t="str">
            <v>DPPO</v>
          </cell>
          <cell r="E18" t="str">
            <v>Y</v>
          </cell>
          <cell r="F18" t="str">
            <v>Dental PPO Smile Basic Plan</v>
          </cell>
          <cell r="G18">
            <v>0</v>
          </cell>
          <cell r="H18">
            <v>0</v>
          </cell>
          <cell r="I18">
            <v>0</v>
          </cell>
          <cell r="J18">
            <v>0</v>
          </cell>
          <cell r="K18">
            <v>0</v>
          </cell>
          <cell r="L18">
            <v>0</v>
          </cell>
          <cell r="M18">
            <v>0</v>
          </cell>
          <cell r="N18">
            <v>0</v>
          </cell>
        </row>
        <row r="19">
          <cell r="B19" t="str">
            <v>SVDPPO</v>
          </cell>
          <cell r="C19" t="str">
            <v>SV</v>
          </cell>
          <cell r="D19" t="str">
            <v>DPPO</v>
          </cell>
          <cell r="E19" t="str">
            <v>N</v>
          </cell>
          <cell r="F19" t="str">
            <v>Dental PPO Smile Basic Voluntary Plan</v>
          </cell>
          <cell r="G19">
            <v>0</v>
          </cell>
          <cell r="H19">
            <v>0</v>
          </cell>
          <cell r="I19">
            <v>0</v>
          </cell>
          <cell r="J19">
            <v>0</v>
          </cell>
          <cell r="K19">
            <v>0</v>
          </cell>
          <cell r="L19">
            <v>0</v>
          </cell>
          <cell r="M19">
            <v>0</v>
          </cell>
          <cell r="N19">
            <v>0</v>
          </cell>
        </row>
        <row r="20">
          <cell r="B20" t="str">
            <v>SDPPO</v>
          </cell>
          <cell r="C20" t="str">
            <v>S</v>
          </cell>
          <cell r="D20" t="str">
            <v>DPPO</v>
          </cell>
          <cell r="E20" t="str">
            <v>Y</v>
          </cell>
          <cell r="F20" t="str">
            <v>Dental PPO Smile</v>
          </cell>
          <cell r="G20">
            <v>0</v>
          </cell>
          <cell r="H20">
            <v>0</v>
          </cell>
          <cell r="I20">
            <v>0</v>
          </cell>
          <cell r="J20">
            <v>0</v>
          </cell>
          <cell r="K20">
            <v>0</v>
          </cell>
          <cell r="L20">
            <v>0</v>
          </cell>
          <cell r="M20">
            <v>0</v>
          </cell>
          <cell r="N20">
            <v>0</v>
          </cell>
        </row>
        <row r="21">
          <cell r="B21" t="str">
            <v>SPDPPO</v>
          </cell>
          <cell r="C21" t="str">
            <v>SP</v>
          </cell>
          <cell r="D21" t="str">
            <v>DPPO</v>
          </cell>
          <cell r="E21" t="str">
            <v>Y</v>
          </cell>
          <cell r="F21" t="str">
            <v>Dental PPO Smile Plus</v>
          </cell>
          <cell r="G21">
            <v>0</v>
          </cell>
          <cell r="H21">
            <v>0</v>
          </cell>
          <cell r="I21">
            <v>0</v>
          </cell>
          <cell r="J21">
            <v>0</v>
          </cell>
          <cell r="K21">
            <v>0</v>
          </cell>
          <cell r="L21">
            <v>0</v>
          </cell>
          <cell r="M21">
            <v>0</v>
          </cell>
          <cell r="N21">
            <v>0</v>
          </cell>
        </row>
        <row r="22">
          <cell r="B22" t="str">
            <v>SDDPPO</v>
          </cell>
          <cell r="C22" t="str">
            <v>SD</v>
          </cell>
          <cell r="D22" t="str">
            <v>DPPO</v>
          </cell>
          <cell r="E22" t="str">
            <v>Y</v>
          </cell>
          <cell r="F22" t="str">
            <v>Dental PPO Smile Deluxe</v>
          </cell>
          <cell r="G22">
            <v>0</v>
          </cell>
          <cell r="H22">
            <v>0</v>
          </cell>
          <cell r="I22">
            <v>0</v>
          </cell>
          <cell r="J22">
            <v>0</v>
          </cell>
          <cell r="K22">
            <v>0</v>
          </cell>
          <cell r="L22">
            <v>0</v>
          </cell>
          <cell r="M22">
            <v>0</v>
          </cell>
          <cell r="N22">
            <v>0</v>
          </cell>
        </row>
        <row r="23">
          <cell r="B23" t="str">
            <v>SGDPPO</v>
          </cell>
          <cell r="C23" t="str">
            <v>SG</v>
          </cell>
          <cell r="D23" t="str">
            <v>DPPO</v>
          </cell>
          <cell r="E23" t="str">
            <v>Y</v>
          </cell>
          <cell r="F23" t="str">
            <v>Dental PPO Smile Deluxe Gold</v>
          </cell>
          <cell r="G23">
            <v>0</v>
          </cell>
          <cell r="H23">
            <v>0</v>
          </cell>
          <cell r="I23">
            <v>0</v>
          </cell>
          <cell r="J23">
            <v>0</v>
          </cell>
          <cell r="K23">
            <v>0</v>
          </cell>
          <cell r="L23">
            <v>0</v>
          </cell>
          <cell r="M23">
            <v>0</v>
          </cell>
          <cell r="N23">
            <v>0</v>
          </cell>
        </row>
        <row r="24">
          <cell r="B24" t="str">
            <v>CCHIRO</v>
          </cell>
          <cell r="C24" t="str">
            <v>C</v>
          </cell>
          <cell r="D24" t="str">
            <v>CHIRO</v>
          </cell>
          <cell r="E24" t="str">
            <v>Y</v>
          </cell>
          <cell r="F24" t="str">
            <v xml:space="preserve">Chiropractic 30 visits $10 copay </v>
          </cell>
          <cell r="G24">
            <v>0</v>
          </cell>
          <cell r="H24">
            <v>0</v>
          </cell>
          <cell r="I24">
            <v>0</v>
          </cell>
          <cell r="J24">
            <v>4</v>
          </cell>
          <cell r="K24">
            <v>8.0001856924005388</v>
          </cell>
          <cell r="L24">
            <v>10.134344072436303</v>
          </cell>
          <cell r="M24">
            <v>16.278247501921598</v>
          </cell>
          <cell r="N24">
            <v>7.9095183053547578</v>
          </cell>
        </row>
        <row r="25">
          <cell r="B25" t="str">
            <v>CACHIRO</v>
          </cell>
          <cell r="C25" t="str">
            <v>CA</v>
          </cell>
          <cell r="D25" t="str">
            <v>CHIRO</v>
          </cell>
          <cell r="E25" t="str">
            <v>Y</v>
          </cell>
          <cell r="F25" t="str">
            <v>Chiropractic/Acupuncture 30 visits combined $10 copay</v>
          </cell>
          <cell r="G25">
            <v>0</v>
          </cell>
          <cell r="H25">
            <v>0</v>
          </cell>
          <cell r="I25">
            <v>0</v>
          </cell>
          <cell r="J25">
            <v>5.25</v>
          </cell>
          <cell r="K25">
            <v>10.500243721275707</v>
          </cell>
          <cell r="L25">
            <v>13.301326595072647</v>
          </cell>
          <cell r="M25">
            <v>21.365199846272098</v>
          </cell>
          <cell r="N25">
            <v>10.381242775778119</v>
          </cell>
        </row>
        <row r="26">
          <cell r="B26" t="str">
            <v>YINF</v>
          </cell>
          <cell r="C26" t="str">
            <v>Y</v>
          </cell>
          <cell r="D26" t="str">
            <v>INF</v>
          </cell>
          <cell r="E26" t="str">
            <v>Y</v>
          </cell>
          <cell r="F26" t="str">
            <v>Infertility Services</v>
          </cell>
          <cell r="G26">
            <v>9</v>
          </cell>
          <cell r="H26">
            <v>16.559999999999999</v>
          </cell>
          <cell r="I26">
            <v>19.350000000000001</v>
          </cell>
          <cell r="J26">
            <v>9</v>
          </cell>
          <cell r="K26">
            <v>17</v>
          </cell>
          <cell r="L26">
            <v>13</v>
          </cell>
          <cell r="M26">
            <v>20.97</v>
          </cell>
          <cell r="N26">
            <v>13.171363633641368</v>
          </cell>
        </row>
        <row r="27">
          <cell r="B27" t="str">
            <v>YIPSA</v>
          </cell>
          <cell r="C27" t="str">
            <v>Y</v>
          </cell>
          <cell r="D27" t="str">
            <v>IPSA</v>
          </cell>
          <cell r="E27" t="str">
            <v>Y</v>
          </cell>
          <cell r="F27" t="str">
            <v>Inpatient Substance Abuse</v>
          </cell>
          <cell r="G27">
            <v>4</v>
          </cell>
          <cell r="H27">
            <v>5.76</v>
          </cell>
          <cell r="I27">
            <v>7.92</v>
          </cell>
          <cell r="J27">
            <v>4</v>
          </cell>
          <cell r="K27">
            <v>6</v>
          </cell>
          <cell r="L27">
            <v>6</v>
          </cell>
          <cell r="M27">
            <v>8</v>
          </cell>
          <cell r="N27">
            <v>5.4782608695652177</v>
          </cell>
        </row>
        <row r="28">
          <cell r="B28" t="str">
            <v>XTBAJA</v>
          </cell>
          <cell r="C28" t="str">
            <v>XT</v>
          </cell>
          <cell r="D28" t="str">
            <v>BAJA</v>
          </cell>
          <cell r="F28" t="str">
            <v>Access Baja Plan 5</v>
          </cell>
          <cell r="G28">
            <v>109</v>
          </cell>
          <cell r="H28">
            <v>209</v>
          </cell>
          <cell r="I28">
            <v>319</v>
          </cell>
          <cell r="J28">
            <v>109</v>
          </cell>
          <cell r="K28">
            <v>209</v>
          </cell>
          <cell r="L28">
            <v>229</v>
          </cell>
          <cell r="M28">
            <v>319</v>
          </cell>
        </row>
        <row r="29">
          <cell r="B29" t="str">
            <v>XUBAJA</v>
          </cell>
          <cell r="C29" t="str">
            <v>XU</v>
          </cell>
          <cell r="D29" t="str">
            <v>BAJA</v>
          </cell>
          <cell r="F29" t="str">
            <v>Access Baja Plan 10</v>
          </cell>
          <cell r="G29">
            <v>99</v>
          </cell>
          <cell r="H29">
            <v>189</v>
          </cell>
          <cell r="I29">
            <v>289</v>
          </cell>
          <cell r="J29">
            <v>99</v>
          </cell>
          <cell r="K29">
            <v>189</v>
          </cell>
          <cell r="L29">
            <v>209</v>
          </cell>
          <cell r="M29">
            <v>289</v>
          </cell>
        </row>
      </sheetData>
      <sheetData sheetId="41" refreshError="1"/>
      <sheetData sheetId="42" refreshError="1"/>
      <sheetData sheetId="43" refreshError="1">
        <row r="8">
          <cell r="B8" t="str">
            <v>Rx</v>
          </cell>
          <cell r="C8" t="str">
            <v>W3</v>
          </cell>
          <cell r="D8" t="str">
            <v>BAJ</v>
          </cell>
          <cell r="E8" t="str">
            <v>W3</v>
          </cell>
        </row>
        <row r="9">
          <cell r="B9" t="str">
            <v>Rx</v>
          </cell>
          <cell r="C9" t="str">
            <v>W4</v>
          </cell>
          <cell r="D9" t="str">
            <v>BAJ</v>
          </cell>
          <cell r="E9" t="str">
            <v>W4</v>
          </cell>
        </row>
        <row r="10">
          <cell r="B10" t="str">
            <v>Rx</v>
          </cell>
          <cell r="C10" t="str">
            <v>XT</v>
          </cell>
          <cell r="D10" t="str">
            <v>BAJ</v>
          </cell>
          <cell r="E10" t="str">
            <v>XT</v>
          </cell>
        </row>
        <row r="11">
          <cell r="B11" t="str">
            <v>Rx</v>
          </cell>
          <cell r="C11" t="str">
            <v>XU</v>
          </cell>
          <cell r="D11" t="str">
            <v>BAJ</v>
          </cell>
          <cell r="E11" t="str">
            <v>XU</v>
          </cell>
        </row>
        <row r="12">
          <cell r="B12" t="str">
            <v>IPSA</v>
          </cell>
          <cell r="C12" t="str">
            <v>Y</v>
          </cell>
          <cell r="D12" t="str">
            <v>PPO</v>
          </cell>
          <cell r="E12" t="str">
            <v>not X6</v>
          </cell>
        </row>
      </sheetData>
      <sheetData sheetId="44" refreshError="1">
        <row r="15">
          <cell r="B15">
            <v>1</v>
          </cell>
          <cell r="C15">
            <v>1</v>
          </cell>
          <cell r="D15" t="str">
            <v>Employee With or Without Dependants</v>
          </cell>
          <cell r="E15" t="str">
            <v>Single/Family</v>
          </cell>
          <cell r="F15">
            <v>1</v>
          </cell>
          <cell r="G15">
            <v>1</v>
          </cell>
          <cell r="H15" t="e">
            <v>#DIV/0!</v>
          </cell>
        </row>
        <row r="16">
          <cell r="B16">
            <v>2</v>
          </cell>
          <cell r="C16">
            <v>1</v>
          </cell>
          <cell r="D16" t="str">
            <v>Employee Only</v>
          </cell>
          <cell r="E16" t="str">
            <v>Single</v>
          </cell>
          <cell r="F16">
            <v>1</v>
          </cell>
          <cell r="G16">
            <v>1</v>
          </cell>
          <cell r="H16" t="e">
            <v>#DIV/0!</v>
          </cell>
        </row>
        <row r="17">
          <cell r="B17">
            <v>2</v>
          </cell>
          <cell r="C17">
            <v>2</v>
          </cell>
          <cell r="D17" t="str">
            <v>Employee + Dependant(s)</v>
          </cell>
          <cell r="E17" t="str">
            <v>Family</v>
          </cell>
          <cell r="F17">
            <v>2.647759307461965</v>
          </cell>
          <cell r="G17">
            <v>2.4966878655169151</v>
          </cell>
          <cell r="H17" t="e">
            <v>#DIV/0!</v>
          </cell>
        </row>
        <row r="18">
          <cell r="B18">
            <v>3</v>
          </cell>
          <cell r="C18">
            <v>1</v>
          </cell>
          <cell r="D18" t="str">
            <v>Employee Only</v>
          </cell>
          <cell r="E18" t="str">
            <v>Single</v>
          </cell>
          <cell r="F18">
            <v>1</v>
          </cell>
          <cell r="G18">
            <v>1</v>
          </cell>
          <cell r="H18" t="e">
            <v>#DIV/0!</v>
          </cell>
        </row>
        <row r="19">
          <cell r="B19">
            <v>3</v>
          </cell>
          <cell r="C19">
            <v>2</v>
          </cell>
          <cell r="D19" t="str">
            <v>Employee + One Dependant</v>
          </cell>
          <cell r="E19" t="str">
            <v>Two Party</v>
          </cell>
          <cell r="F19">
            <v>2.2396424487197599</v>
          </cell>
          <cell r="G19">
            <v>2.363866716227276</v>
          </cell>
          <cell r="H19" t="e">
            <v>#DIV/0!</v>
          </cell>
        </row>
        <row r="20">
          <cell r="B20">
            <v>3</v>
          </cell>
          <cell r="C20">
            <v>3</v>
          </cell>
          <cell r="D20" t="str">
            <v>Employee + Two or More Dependants</v>
          </cell>
          <cell r="E20" t="str">
            <v>Family</v>
          </cell>
          <cell r="F20">
            <v>2.9260729308674174</v>
          </cell>
          <cell r="G20">
            <v>2.5872647052916875</v>
          </cell>
          <cell r="H20" t="e">
            <v>#DIV/0!</v>
          </cell>
        </row>
        <row r="21">
          <cell r="B21">
            <v>4</v>
          </cell>
          <cell r="C21">
            <v>1</v>
          </cell>
          <cell r="D21" t="str">
            <v>Employee Only</v>
          </cell>
          <cell r="E21" t="str">
            <v>Single</v>
          </cell>
          <cell r="F21">
            <v>1</v>
          </cell>
          <cell r="G21">
            <v>1</v>
          </cell>
          <cell r="H21" t="e">
            <v>#DIV/0!</v>
          </cell>
        </row>
        <row r="22">
          <cell r="B22">
            <v>4</v>
          </cell>
          <cell r="C22">
            <v>2</v>
          </cell>
          <cell r="D22" t="str">
            <v>Employee + Spouse</v>
          </cell>
          <cell r="E22" t="str">
            <v>Ee/Sp</v>
          </cell>
          <cell r="F22">
            <v>2.5112305463555695</v>
          </cell>
          <cell r="G22">
            <v>2.7920077401473962</v>
          </cell>
          <cell r="H22" t="e">
            <v>#DIV/0!</v>
          </cell>
        </row>
        <row r="23">
          <cell r="B23">
            <v>4</v>
          </cell>
          <cell r="C23">
            <v>3</v>
          </cell>
          <cell r="D23" t="str">
            <v>Employee + Child(ren)</v>
          </cell>
          <cell r="E23" t="str">
            <v>Ee/Ch(ren)</v>
          </cell>
          <cell r="F23">
            <v>1.7905631653839513</v>
          </cell>
          <cell r="G23">
            <v>1.4899388745193323</v>
          </cell>
          <cell r="H23" t="e">
            <v>#DIV/0!</v>
          </cell>
        </row>
        <row r="24">
          <cell r="B24">
            <v>4</v>
          </cell>
          <cell r="C24">
            <v>4</v>
          </cell>
          <cell r="D24" t="str">
            <v>Employee + Spouse and Child(ren)</v>
          </cell>
          <cell r="E24" t="str">
            <v>Family</v>
          </cell>
          <cell r="F24">
            <v>3.0360103830237959</v>
          </cell>
          <cell r="G24">
            <v>2.701188697065144</v>
          </cell>
          <cell r="H24" t="e">
            <v>#DIV/0!</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row r="21">
          <cell r="C21">
            <v>0.06</v>
          </cell>
          <cell r="D21">
            <v>7.0000000000000007E-2</v>
          </cell>
          <cell r="E21">
            <v>0</v>
          </cell>
          <cell r="F21">
            <v>0.08</v>
          </cell>
          <cell r="G21">
            <v>0.10500000000000001</v>
          </cell>
          <cell r="H21">
            <v>0.10500000000000001</v>
          </cell>
          <cell r="I21">
            <v>0.03</v>
          </cell>
          <cell r="J21">
            <v>0.03</v>
          </cell>
          <cell r="K21">
            <v>-0.05</v>
          </cell>
          <cell r="L21">
            <v>0.03</v>
          </cell>
          <cell r="M21">
            <v>5.5E-2</v>
          </cell>
          <cell r="N21">
            <v>5.5E-2</v>
          </cell>
        </row>
      </sheetData>
      <sheetData sheetId="59" refreshError="1"/>
      <sheetData sheetId="60" refreshError="1"/>
      <sheetData sheetId="61" refreshError="1"/>
      <sheetData sheetId="62" refreshError="1">
        <row r="36">
          <cell r="L36">
            <v>1</v>
          </cell>
        </row>
        <row r="39">
          <cell r="L39">
            <v>1</v>
          </cell>
        </row>
        <row r="42">
          <cell r="L42">
            <v>1</v>
          </cell>
        </row>
      </sheetData>
      <sheetData sheetId="63" refreshError="1"/>
      <sheetData sheetId="64" refreshError="1"/>
      <sheetData sheetId="65" refreshError="1"/>
      <sheetData sheetId="66" refreshError="1"/>
      <sheetData sheetId="67" refreshError="1"/>
      <sheetData sheetId="68" refreshError="1">
        <row r="25">
          <cell r="C25" t="str">
            <v>$50k</v>
          </cell>
          <cell r="D25" t="str">
            <v>$75k</v>
          </cell>
          <cell r="E25" t="str">
            <v>$100k</v>
          </cell>
          <cell r="F25" t="str">
            <v>$125k</v>
          </cell>
          <cell r="G25" t="str">
            <v>$150k</v>
          </cell>
          <cell r="H25" t="str">
            <v>$175k</v>
          </cell>
          <cell r="I25" t="str">
            <v>$200k</v>
          </cell>
          <cell r="J25" t="str">
            <v>$225k</v>
          </cell>
          <cell r="K25" t="str">
            <v>$250k</v>
          </cell>
          <cell r="L25" t="str">
            <v>none</v>
          </cell>
        </row>
      </sheetData>
      <sheetData sheetId="69" refreshError="1"/>
      <sheetData sheetId="70" refreshError="1">
        <row r="21">
          <cell r="F21">
            <v>0</v>
          </cell>
          <cell r="H21">
            <v>0</v>
          </cell>
        </row>
        <row r="23">
          <cell r="F23">
            <v>0</v>
          </cell>
          <cell r="H23">
            <v>0</v>
          </cell>
        </row>
      </sheetData>
      <sheetData sheetId="71" refreshError="1"/>
      <sheetData sheetId="72" refreshError="1">
        <row r="2">
          <cell r="BR2">
            <v>38108</v>
          </cell>
        </row>
        <row r="4">
          <cell r="BR4">
            <v>0</v>
          </cell>
        </row>
        <row r="194">
          <cell r="Q194">
            <v>0</v>
          </cell>
          <cell r="AH194">
            <v>0</v>
          </cell>
          <cell r="AY194">
            <v>0</v>
          </cell>
          <cell r="BP194">
            <v>0</v>
          </cell>
          <cell r="CI194">
            <v>0</v>
          </cell>
        </row>
      </sheetData>
      <sheetData sheetId="73" refreshError="1">
        <row r="4">
          <cell r="BR4">
            <v>0</v>
          </cell>
        </row>
        <row r="194">
          <cell r="CI194">
            <v>0</v>
          </cell>
        </row>
      </sheetData>
      <sheetData sheetId="74" refreshError="1"/>
      <sheetData sheetId="75"/>
      <sheetData sheetId="76"/>
      <sheetData sheetId="77" refreshError="1"/>
      <sheetData sheetId="78" refreshError="1"/>
      <sheetData sheetId="79" refreshError="1">
        <row r="6">
          <cell r="AB6"/>
          <cell r="AC6"/>
          <cell r="AD6"/>
          <cell r="AE6"/>
          <cell r="AF6"/>
        </row>
        <row r="7">
          <cell r="AB7"/>
          <cell r="AC7"/>
          <cell r="AD7"/>
          <cell r="AE7"/>
          <cell r="AF7"/>
        </row>
        <row r="8">
          <cell r="AB8"/>
          <cell r="AC8"/>
          <cell r="AD8"/>
          <cell r="AE8"/>
          <cell r="AF8"/>
        </row>
        <row r="9">
          <cell r="AB9"/>
          <cell r="AC9"/>
          <cell r="AD9"/>
          <cell r="AE9"/>
          <cell r="AF9"/>
        </row>
        <row r="10">
          <cell r="AB10"/>
          <cell r="AC10"/>
          <cell r="AD10"/>
          <cell r="AE10"/>
          <cell r="AF10"/>
        </row>
        <row r="11">
          <cell r="AB11"/>
          <cell r="AC11"/>
          <cell r="AD11"/>
          <cell r="AE11"/>
          <cell r="AF11"/>
        </row>
        <row r="12">
          <cell r="AB12"/>
          <cell r="AC12"/>
          <cell r="AD12"/>
          <cell r="AE12"/>
          <cell r="AF12"/>
        </row>
        <row r="13">
          <cell r="AB13"/>
          <cell r="AC13"/>
          <cell r="AD13"/>
          <cell r="AE13"/>
          <cell r="AF13"/>
        </row>
        <row r="14">
          <cell r="AB14"/>
          <cell r="AC14"/>
          <cell r="AD14"/>
          <cell r="AE14"/>
          <cell r="AF14"/>
        </row>
        <row r="15">
          <cell r="AB15"/>
          <cell r="AC15"/>
          <cell r="AD15"/>
          <cell r="AE15"/>
          <cell r="AF15"/>
        </row>
        <row r="16">
          <cell r="AB16"/>
          <cell r="AC16"/>
          <cell r="AD16"/>
          <cell r="AE16"/>
          <cell r="AF16"/>
        </row>
        <row r="17">
          <cell r="AB17"/>
          <cell r="AC17"/>
          <cell r="AD17"/>
          <cell r="AE17"/>
          <cell r="AF17"/>
        </row>
        <row r="18">
          <cell r="AB18"/>
          <cell r="AC18"/>
          <cell r="AD18"/>
          <cell r="AE18"/>
          <cell r="AF18"/>
        </row>
        <row r="19">
          <cell r="AB19"/>
          <cell r="AC19"/>
          <cell r="AD19"/>
          <cell r="AE19"/>
          <cell r="AF19"/>
        </row>
        <row r="20">
          <cell r="AB20"/>
          <cell r="AC20"/>
          <cell r="AD20"/>
          <cell r="AE20"/>
          <cell r="AF20"/>
        </row>
        <row r="21">
          <cell r="AB21"/>
          <cell r="AC21"/>
          <cell r="AD21"/>
          <cell r="AE21"/>
          <cell r="AF21"/>
        </row>
        <row r="22">
          <cell r="AB22"/>
          <cell r="AC22"/>
          <cell r="AD22"/>
          <cell r="AE22"/>
          <cell r="AF22"/>
        </row>
        <row r="23">
          <cell r="AB23"/>
          <cell r="AC23"/>
          <cell r="AD23"/>
          <cell r="AE23"/>
          <cell r="AF23"/>
        </row>
        <row r="24">
          <cell r="AB24"/>
          <cell r="AC24"/>
          <cell r="AD24"/>
          <cell r="AE24"/>
          <cell r="AF24"/>
        </row>
        <row r="25">
          <cell r="AB25"/>
          <cell r="AC25"/>
          <cell r="AD25"/>
          <cell r="AE25"/>
          <cell r="AF25"/>
        </row>
        <row r="26">
          <cell r="AB26"/>
          <cell r="AC26"/>
          <cell r="AD26"/>
          <cell r="AE26"/>
          <cell r="AF26"/>
        </row>
        <row r="27">
          <cell r="AB27"/>
          <cell r="AC27"/>
          <cell r="AD27"/>
          <cell r="AE27"/>
          <cell r="AF27"/>
        </row>
        <row r="28">
          <cell r="AB28"/>
          <cell r="AC28"/>
          <cell r="AD28"/>
          <cell r="AE28"/>
          <cell r="AF28"/>
        </row>
        <row r="29">
          <cell r="AB29"/>
          <cell r="AC29"/>
          <cell r="AD29"/>
          <cell r="AE29"/>
          <cell r="AF29"/>
        </row>
        <row r="30">
          <cell r="AB30"/>
          <cell r="AC30"/>
          <cell r="AD30"/>
          <cell r="AE30"/>
          <cell r="AF30"/>
        </row>
        <row r="31">
          <cell r="AB31"/>
          <cell r="AC31"/>
          <cell r="AD31"/>
          <cell r="AE31"/>
          <cell r="AF31"/>
        </row>
        <row r="32">
          <cell r="AB32"/>
          <cell r="AC32"/>
          <cell r="AD32"/>
          <cell r="AE32"/>
          <cell r="AF32"/>
        </row>
        <row r="33">
          <cell r="AB33"/>
          <cell r="AC33"/>
          <cell r="AD33"/>
          <cell r="AE33"/>
          <cell r="AF33"/>
        </row>
        <row r="34">
          <cell r="AB34"/>
          <cell r="AC34"/>
          <cell r="AD34"/>
          <cell r="AE34"/>
          <cell r="AF34"/>
        </row>
        <row r="35">
          <cell r="AB35"/>
          <cell r="AC35"/>
          <cell r="AD35"/>
          <cell r="AE35"/>
          <cell r="AF35"/>
        </row>
        <row r="36">
          <cell r="AB36"/>
          <cell r="AC36"/>
          <cell r="AD36"/>
          <cell r="AE36"/>
          <cell r="AF36"/>
        </row>
        <row r="37">
          <cell r="AB37"/>
          <cell r="AC37"/>
          <cell r="AD37"/>
          <cell r="AE37"/>
          <cell r="AF37"/>
        </row>
        <row r="38">
          <cell r="AB38"/>
          <cell r="AC38"/>
          <cell r="AD38"/>
          <cell r="AE38"/>
          <cell r="AF38"/>
        </row>
        <row r="39">
          <cell r="AB39"/>
          <cell r="AC39"/>
          <cell r="AD39"/>
          <cell r="AE39"/>
          <cell r="AF39"/>
        </row>
        <row r="40">
          <cell r="AB40"/>
          <cell r="AC40"/>
          <cell r="AD40"/>
          <cell r="AE40"/>
          <cell r="AF40"/>
        </row>
        <row r="41">
          <cell r="AB41"/>
          <cell r="AC41"/>
          <cell r="AD41"/>
          <cell r="AE41"/>
          <cell r="AF41"/>
        </row>
        <row r="42">
          <cell r="AB42"/>
          <cell r="AC42"/>
          <cell r="AD42"/>
          <cell r="AE42"/>
          <cell r="AF42"/>
        </row>
        <row r="43">
          <cell r="AB43"/>
          <cell r="AC43"/>
          <cell r="AD43"/>
          <cell r="AE43"/>
          <cell r="AF43"/>
        </row>
        <row r="44">
          <cell r="AB44"/>
          <cell r="AC44"/>
          <cell r="AD44"/>
          <cell r="AE44"/>
          <cell r="AF44"/>
        </row>
        <row r="45">
          <cell r="AB45"/>
          <cell r="AC45"/>
          <cell r="AD45"/>
          <cell r="AE45"/>
          <cell r="AF45"/>
        </row>
        <row r="46">
          <cell r="AB46"/>
          <cell r="AC46"/>
          <cell r="AD46"/>
          <cell r="AE46"/>
          <cell r="AF46"/>
        </row>
        <row r="47">
          <cell r="AB47"/>
          <cell r="AC47"/>
          <cell r="AD47"/>
          <cell r="AE47"/>
          <cell r="AF47"/>
        </row>
        <row r="48">
          <cell r="AB48"/>
          <cell r="AC48"/>
          <cell r="AD48"/>
          <cell r="AE48"/>
          <cell r="AF48"/>
        </row>
        <row r="49">
          <cell r="AB49"/>
          <cell r="AC49"/>
          <cell r="AD49"/>
          <cell r="AE49"/>
          <cell r="AF49"/>
        </row>
        <row r="50">
          <cell r="AB50"/>
          <cell r="AC50"/>
          <cell r="AD50"/>
          <cell r="AE50"/>
          <cell r="AF50"/>
        </row>
        <row r="51">
          <cell r="AB51"/>
          <cell r="AC51"/>
          <cell r="AD51"/>
          <cell r="AE51"/>
          <cell r="AF51"/>
        </row>
        <row r="52">
          <cell r="AB52"/>
          <cell r="AC52"/>
          <cell r="AD52"/>
          <cell r="AE52"/>
          <cell r="AF52"/>
        </row>
        <row r="53">
          <cell r="AB53"/>
          <cell r="AC53"/>
          <cell r="AD53"/>
          <cell r="AE53"/>
          <cell r="AF53"/>
        </row>
        <row r="54">
          <cell r="AB54"/>
          <cell r="AC54"/>
          <cell r="AD54"/>
          <cell r="AE54"/>
          <cell r="AF54"/>
        </row>
        <row r="55">
          <cell r="AB55"/>
          <cell r="AC55"/>
          <cell r="AD55"/>
          <cell r="AE55"/>
          <cell r="AF55"/>
        </row>
        <row r="56">
          <cell r="AB56"/>
          <cell r="AC56"/>
          <cell r="AD56"/>
          <cell r="AE56"/>
          <cell r="AF56"/>
        </row>
        <row r="57">
          <cell r="AB57"/>
          <cell r="AC57"/>
          <cell r="AD57"/>
          <cell r="AE57"/>
          <cell r="AF57"/>
        </row>
        <row r="58">
          <cell r="AB58"/>
          <cell r="AC58"/>
          <cell r="AD58"/>
          <cell r="AE58"/>
          <cell r="AF58"/>
        </row>
        <row r="59">
          <cell r="AB59"/>
          <cell r="AC59"/>
          <cell r="AD59"/>
          <cell r="AE59"/>
          <cell r="AF59"/>
        </row>
        <row r="60">
          <cell r="AB60"/>
          <cell r="AC60"/>
          <cell r="AD60"/>
          <cell r="AE60"/>
          <cell r="AF60"/>
        </row>
        <row r="61">
          <cell r="AB61"/>
          <cell r="AC61"/>
          <cell r="AD61"/>
          <cell r="AE61"/>
          <cell r="AF61"/>
        </row>
        <row r="62">
          <cell r="AB62"/>
          <cell r="AC62"/>
          <cell r="AD62"/>
          <cell r="AE62"/>
          <cell r="AF62"/>
        </row>
        <row r="63">
          <cell r="AB63"/>
          <cell r="AC63"/>
          <cell r="AD63"/>
          <cell r="AE63"/>
          <cell r="AF63"/>
        </row>
        <row r="64">
          <cell r="AB64"/>
          <cell r="AC64"/>
          <cell r="AD64"/>
          <cell r="AE64"/>
          <cell r="AF64"/>
        </row>
        <row r="65">
          <cell r="AB65"/>
          <cell r="AC65"/>
          <cell r="AD65"/>
          <cell r="AE65"/>
          <cell r="AF65"/>
        </row>
        <row r="66">
          <cell r="AB66"/>
          <cell r="AC66"/>
          <cell r="AD66"/>
          <cell r="AE66"/>
          <cell r="AF66"/>
        </row>
        <row r="67">
          <cell r="AB67"/>
          <cell r="AC67"/>
          <cell r="AD67"/>
          <cell r="AE67"/>
          <cell r="AF67"/>
        </row>
        <row r="68">
          <cell r="AB68"/>
          <cell r="AC68"/>
          <cell r="AD68"/>
          <cell r="AE68"/>
          <cell r="AF68"/>
        </row>
        <row r="69">
          <cell r="AB69"/>
          <cell r="AC69"/>
          <cell r="AD69"/>
          <cell r="AE69"/>
          <cell r="AF69"/>
        </row>
        <row r="70">
          <cell r="AB70"/>
          <cell r="AC70"/>
          <cell r="AD70"/>
          <cell r="AE70"/>
          <cell r="AF70"/>
        </row>
        <row r="71">
          <cell r="AB71"/>
          <cell r="AC71"/>
          <cell r="AD71"/>
          <cell r="AE71"/>
          <cell r="AF71"/>
        </row>
        <row r="72">
          <cell r="AB72"/>
          <cell r="AC72"/>
          <cell r="AD72"/>
          <cell r="AE72"/>
          <cell r="AF72"/>
        </row>
        <row r="73">
          <cell r="AB73"/>
          <cell r="AC73"/>
          <cell r="AD73"/>
          <cell r="AE73"/>
          <cell r="AF73"/>
        </row>
        <row r="74">
          <cell r="AB74"/>
          <cell r="AC74"/>
          <cell r="AD74"/>
          <cell r="AE74"/>
          <cell r="AF74"/>
        </row>
        <row r="75">
          <cell r="AB75"/>
          <cell r="AC75"/>
          <cell r="AD75"/>
          <cell r="AE75"/>
          <cell r="AF75"/>
        </row>
        <row r="76">
          <cell r="AB76"/>
          <cell r="AC76"/>
          <cell r="AD76"/>
          <cell r="AE76"/>
          <cell r="AF76"/>
        </row>
        <row r="77">
          <cell r="AB77"/>
          <cell r="AC77"/>
          <cell r="AD77"/>
          <cell r="AE77"/>
          <cell r="AF77"/>
        </row>
        <row r="78">
          <cell r="AB78"/>
          <cell r="AC78"/>
          <cell r="AD78"/>
          <cell r="AE78"/>
          <cell r="AF78"/>
        </row>
        <row r="79">
          <cell r="AB79"/>
          <cell r="AC79"/>
          <cell r="AD79"/>
          <cell r="AE79"/>
          <cell r="AF79"/>
        </row>
        <row r="80">
          <cell r="AB80"/>
          <cell r="AC80"/>
          <cell r="AD80"/>
          <cell r="AE80"/>
          <cell r="AF80"/>
        </row>
        <row r="81">
          <cell r="AB81"/>
          <cell r="AC81"/>
          <cell r="AD81"/>
          <cell r="AE81"/>
          <cell r="AF81"/>
        </row>
        <row r="82">
          <cell r="AB82"/>
          <cell r="AC82"/>
          <cell r="AD82"/>
          <cell r="AE82"/>
          <cell r="AF82"/>
        </row>
        <row r="83">
          <cell r="AB83"/>
          <cell r="AC83"/>
          <cell r="AD83"/>
          <cell r="AE83"/>
          <cell r="AF83"/>
        </row>
        <row r="84">
          <cell r="AB84"/>
          <cell r="AC84"/>
          <cell r="AD84"/>
          <cell r="AE84"/>
          <cell r="AF84"/>
        </row>
        <row r="85">
          <cell r="AB85"/>
          <cell r="AC85"/>
          <cell r="AD85"/>
          <cell r="AE85"/>
          <cell r="AF85"/>
        </row>
        <row r="86">
          <cell r="AB86"/>
          <cell r="AC86"/>
          <cell r="AD86"/>
          <cell r="AE86"/>
          <cell r="AF86"/>
        </row>
        <row r="87">
          <cell r="AB87"/>
          <cell r="AC87"/>
          <cell r="AD87"/>
          <cell r="AE87"/>
          <cell r="AF87"/>
        </row>
        <row r="88">
          <cell r="AB88"/>
          <cell r="AC88"/>
          <cell r="AD88"/>
          <cell r="AE88"/>
          <cell r="AF88"/>
        </row>
        <row r="89">
          <cell r="AB89"/>
          <cell r="AC89"/>
          <cell r="AD89"/>
          <cell r="AE89"/>
          <cell r="AF89"/>
        </row>
        <row r="90">
          <cell r="AB90"/>
          <cell r="AC90"/>
          <cell r="AD90"/>
          <cell r="AE90"/>
          <cell r="AF90"/>
        </row>
        <row r="91">
          <cell r="AB91"/>
          <cell r="AC91"/>
          <cell r="AD91"/>
          <cell r="AE91"/>
          <cell r="AF91"/>
        </row>
        <row r="92">
          <cell r="AB92"/>
          <cell r="AC92"/>
          <cell r="AD92"/>
          <cell r="AE92"/>
          <cell r="AF92"/>
        </row>
        <row r="93">
          <cell r="AB93"/>
          <cell r="AC93"/>
          <cell r="AD93"/>
          <cell r="AE93"/>
          <cell r="AF93"/>
        </row>
        <row r="94">
          <cell r="AB94"/>
          <cell r="AC94"/>
          <cell r="AD94"/>
          <cell r="AE94"/>
          <cell r="AF94"/>
        </row>
        <row r="95">
          <cell r="AB95"/>
          <cell r="AC95"/>
          <cell r="AD95"/>
          <cell r="AE95"/>
          <cell r="AF95"/>
        </row>
        <row r="96">
          <cell r="AB96"/>
          <cell r="AC96"/>
          <cell r="AD96"/>
          <cell r="AE96"/>
          <cell r="AF96"/>
        </row>
        <row r="97">
          <cell r="AB97"/>
          <cell r="AC97"/>
          <cell r="AD97"/>
          <cell r="AE97"/>
          <cell r="AF97"/>
        </row>
        <row r="98">
          <cell r="AB98"/>
          <cell r="AC98"/>
          <cell r="AD98"/>
          <cell r="AE98"/>
          <cell r="AF98"/>
        </row>
        <row r="99">
          <cell r="AB99"/>
          <cell r="AC99"/>
          <cell r="AD99"/>
          <cell r="AE99"/>
          <cell r="AF99"/>
        </row>
        <row r="100">
          <cell r="AB100"/>
          <cell r="AC100"/>
          <cell r="AD100"/>
          <cell r="AE100"/>
          <cell r="AF100"/>
        </row>
        <row r="101">
          <cell r="AB101"/>
          <cell r="AC101"/>
          <cell r="AD101"/>
          <cell r="AE101"/>
          <cell r="AF101"/>
        </row>
        <row r="102">
          <cell r="AB102"/>
          <cell r="AC102"/>
          <cell r="AD102"/>
          <cell r="AE102"/>
          <cell r="AF102"/>
        </row>
        <row r="103">
          <cell r="AB103"/>
          <cell r="AC103"/>
          <cell r="AD103"/>
          <cell r="AE103"/>
          <cell r="AF103"/>
        </row>
        <row r="104">
          <cell r="AB104"/>
          <cell r="AC104"/>
          <cell r="AD104"/>
          <cell r="AE104"/>
          <cell r="AF104"/>
        </row>
        <row r="105">
          <cell r="AB105"/>
          <cell r="AC105"/>
          <cell r="AD105"/>
          <cell r="AE105"/>
          <cell r="AF105"/>
        </row>
        <row r="106">
          <cell r="AB106"/>
          <cell r="AC106"/>
          <cell r="AD106"/>
          <cell r="AE106"/>
          <cell r="AF106"/>
        </row>
        <row r="107">
          <cell r="AB107"/>
          <cell r="AC107"/>
          <cell r="AD107"/>
          <cell r="AE107"/>
          <cell r="AF107"/>
        </row>
        <row r="108">
          <cell r="AB108"/>
          <cell r="AC108"/>
          <cell r="AD108"/>
          <cell r="AE108"/>
          <cell r="AF108"/>
        </row>
        <row r="109">
          <cell r="AB109"/>
          <cell r="AC109"/>
          <cell r="AD109"/>
          <cell r="AE109"/>
          <cell r="AF109"/>
        </row>
        <row r="110">
          <cell r="AB110"/>
          <cell r="AC110"/>
          <cell r="AD110"/>
          <cell r="AE110"/>
          <cell r="AF110"/>
        </row>
        <row r="111">
          <cell r="AB111"/>
          <cell r="AC111"/>
          <cell r="AD111"/>
          <cell r="AE111"/>
          <cell r="AF111"/>
        </row>
        <row r="112">
          <cell r="AB112"/>
          <cell r="AC112"/>
          <cell r="AD112"/>
          <cell r="AE112"/>
          <cell r="AF112"/>
        </row>
        <row r="113">
          <cell r="AB113"/>
          <cell r="AC113"/>
          <cell r="AD113"/>
          <cell r="AE113"/>
          <cell r="AF113"/>
        </row>
        <row r="114">
          <cell r="AB114"/>
          <cell r="AC114"/>
          <cell r="AD114"/>
          <cell r="AE114"/>
          <cell r="AF114"/>
        </row>
        <row r="115">
          <cell r="AB115"/>
          <cell r="AC115"/>
          <cell r="AD115"/>
          <cell r="AE115"/>
          <cell r="AF115"/>
        </row>
        <row r="116">
          <cell r="AB116"/>
          <cell r="AC116"/>
          <cell r="AD116"/>
          <cell r="AE116"/>
          <cell r="AF116"/>
        </row>
        <row r="117">
          <cell r="AB117"/>
          <cell r="AC117"/>
          <cell r="AD117"/>
          <cell r="AE117"/>
          <cell r="AF117"/>
        </row>
        <row r="118">
          <cell r="AB118"/>
          <cell r="AC118"/>
          <cell r="AD118"/>
          <cell r="AE118"/>
          <cell r="AF118"/>
        </row>
        <row r="119">
          <cell r="AB119"/>
          <cell r="AC119"/>
          <cell r="AD119"/>
          <cell r="AE119"/>
          <cell r="AF119"/>
        </row>
        <row r="120">
          <cell r="AB120"/>
          <cell r="AC120"/>
          <cell r="AD120"/>
          <cell r="AE120"/>
          <cell r="AF120"/>
        </row>
        <row r="121">
          <cell r="AB121"/>
          <cell r="AC121"/>
          <cell r="AD121"/>
          <cell r="AE121"/>
          <cell r="AF121"/>
        </row>
        <row r="122">
          <cell r="AB122"/>
          <cell r="AC122"/>
          <cell r="AD122"/>
          <cell r="AE122"/>
          <cell r="AF122"/>
        </row>
        <row r="123">
          <cell r="AB123"/>
          <cell r="AC123"/>
          <cell r="AD123"/>
          <cell r="AE123"/>
          <cell r="AF123"/>
        </row>
        <row r="124">
          <cell r="AB124"/>
          <cell r="AC124"/>
          <cell r="AD124"/>
          <cell r="AE124"/>
          <cell r="AF124"/>
        </row>
        <row r="125">
          <cell r="AB125"/>
          <cell r="AC125"/>
          <cell r="AD125"/>
          <cell r="AE125"/>
          <cell r="AF125"/>
        </row>
        <row r="126">
          <cell r="AB126"/>
          <cell r="AC126"/>
          <cell r="AD126"/>
          <cell r="AE126"/>
          <cell r="AF126"/>
        </row>
        <row r="127">
          <cell r="AB127"/>
          <cell r="AC127"/>
          <cell r="AD127"/>
          <cell r="AE127"/>
          <cell r="AF127"/>
        </row>
        <row r="128">
          <cell r="AB128"/>
          <cell r="AC128"/>
          <cell r="AD128"/>
          <cell r="AE128"/>
          <cell r="AF128"/>
        </row>
        <row r="129">
          <cell r="AB129"/>
          <cell r="AC129"/>
          <cell r="AD129"/>
          <cell r="AE129"/>
          <cell r="AF129"/>
        </row>
        <row r="130">
          <cell r="AB130"/>
          <cell r="AC130"/>
          <cell r="AD130"/>
          <cell r="AE130"/>
          <cell r="AF130"/>
        </row>
        <row r="131">
          <cell r="AB131"/>
          <cell r="AC131"/>
          <cell r="AD131"/>
          <cell r="AE131"/>
          <cell r="AF131"/>
        </row>
        <row r="132">
          <cell r="AB132"/>
          <cell r="AC132"/>
          <cell r="AD132"/>
          <cell r="AE132"/>
          <cell r="AF132"/>
        </row>
        <row r="133">
          <cell r="AB133"/>
          <cell r="AC133"/>
          <cell r="AD133"/>
          <cell r="AE133"/>
          <cell r="AF133"/>
        </row>
        <row r="134">
          <cell r="AB134"/>
          <cell r="AC134"/>
          <cell r="AD134"/>
          <cell r="AE134"/>
          <cell r="AF134"/>
        </row>
        <row r="135">
          <cell r="AB135"/>
          <cell r="AC135"/>
          <cell r="AD135"/>
          <cell r="AE135"/>
          <cell r="AF135"/>
        </row>
        <row r="136">
          <cell r="AB136"/>
          <cell r="AC136"/>
          <cell r="AD136"/>
          <cell r="AE136"/>
          <cell r="AF136"/>
        </row>
        <row r="137">
          <cell r="AB137"/>
          <cell r="AC137"/>
          <cell r="AD137"/>
          <cell r="AE137"/>
          <cell r="AF137"/>
        </row>
        <row r="138">
          <cell r="AB138"/>
          <cell r="AC138"/>
          <cell r="AD138"/>
          <cell r="AE138"/>
          <cell r="AF138"/>
        </row>
        <row r="139">
          <cell r="AB139"/>
          <cell r="AC139"/>
          <cell r="AD139"/>
          <cell r="AE139"/>
          <cell r="AF139"/>
        </row>
        <row r="140">
          <cell r="AB140"/>
          <cell r="AC140"/>
          <cell r="AD140"/>
          <cell r="AE140"/>
          <cell r="AF140"/>
        </row>
        <row r="141">
          <cell r="AB141"/>
          <cell r="AC141"/>
          <cell r="AD141"/>
          <cell r="AE141"/>
          <cell r="AF141"/>
        </row>
        <row r="142">
          <cell r="AB142"/>
          <cell r="AC142"/>
          <cell r="AD142"/>
          <cell r="AE142"/>
          <cell r="AF142"/>
        </row>
        <row r="143">
          <cell r="AB143"/>
          <cell r="AC143"/>
          <cell r="AD143"/>
          <cell r="AE143"/>
          <cell r="AF143"/>
        </row>
        <row r="144">
          <cell r="AB144"/>
          <cell r="AC144"/>
          <cell r="AD144"/>
          <cell r="AE144"/>
          <cell r="AF144"/>
        </row>
        <row r="145">
          <cell r="AB145"/>
          <cell r="AC145"/>
          <cell r="AD145"/>
          <cell r="AE145"/>
          <cell r="AF145"/>
        </row>
        <row r="146">
          <cell r="AB146"/>
          <cell r="AC146"/>
          <cell r="AD146"/>
          <cell r="AE146"/>
          <cell r="AF146"/>
        </row>
        <row r="147">
          <cell r="AB147"/>
          <cell r="AC147"/>
          <cell r="AD147"/>
          <cell r="AE147"/>
          <cell r="AF147"/>
        </row>
        <row r="148">
          <cell r="AB148"/>
          <cell r="AC148"/>
          <cell r="AD148"/>
          <cell r="AE148"/>
          <cell r="AF148"/>
        </row>
        <row r="149">
          <cell r="AB149"/>
          <cell r="AC149"/>
          <cell r="AD149"/>
          <cell r="AE149"/>
          <cell r="AF149"/>
        </row>
        <row r="150">
          <cell r="AB150"/>
          <cell r="AC150"/>
          <cell r="AD150"/>
          <cell r="AE150"/>
          <cell r="AF150"/>
        </row>
        <row r="151">
          <cell r="AB151"/>
          <cell r="AC151"/>
          <cell r="AD151"/>
          <cell r="AE151"/>
          <cell r="AF151"/>
        </row>
        <row r="152">
          <cell r="AB152"/>
          <cell r="AC152"/>
          <cell r="AD152"/>
          <cell r="AE152"/>
          <cell r="AF152"/>
        </row>
        <row r="153">
          <cell r="AB153"/>
          <cell r="AC153"/>
          <cell r="AD153"/>
          <cell r="AE153"/>
          <cell r="AF153"/>
        </row>
        <row r="154">
          <cell r="AB154"/>
          <cell r="AC154"/>
          <cell r="AD154"/>
          <cell r="AE154"/>
          <cell r="AF154"/>
        </row>
        <row r="155">
          <cell r="AB155"/>
          <cell r="AC155"/>
          <cell r="AD155"/>
          <cell r="AE155"/>
          <cell r="AF155"/>
        </row>
        <row r="156">
          <cell r="AB156"/>
          <cell r="AC156"/>
          <cell r="AD156"/>
          <cell r="AE156"/>
          <cell r="AF156"/>
        </row>
        <row r="157">
          <cell r="AB157"/>
          <cell r="AC157"/>
          <cell r="AD157"/>
          <cell r="AE157"/>
          <cell r="AF157"/>
        </row>
        <row r="158">
          <cell r="AB158"/>
          <cell r="AC158"/>
          <cell r="AD158"/>
          <cell r="AE158"/>
          <cell r="AF158"/>
        </row>
        <row r="159">
          <cell r="AB159"/>
          <cell r="AC159"/>
          <cell r="AD159"/>
          <cell r="AE159"/>
          <cell r="AF159"/>
        </row>
        <row r="160">
          <cell r="AB160"/>
          <cell r="AC160"/>
          <cell r="AD160"/>
          <cell r="AE160"/>
          <cell r="AF160"/>
        </row>
        <row r="161">
          <cell r="AB161"/>
          <cell r="AC161"/>
          <cell r="AD161"/>
          <cell r="AE161"/>
          <cell r="AF161"/>
        </row>
        <row r="162">
          <cell r="AB162"/>
          <cell r="AC162"/>
          <cell r="AD162"/>
          <cell r="AE162"/>
          <cell r="AF162"/>
        </row>
        <row r="163">
          <cell r="AB163"/>
          <cell r="AC163"/>
          <cell r="AD163"/>
          <cell r="AE163"/>
          <cell r="AF163"/>
        </row>
        <row r="164">
          <cell r="AB164"/>
          <cell r="AC164"/>
          <cell r="AD164"/>
          <cell r="AE164"/>
          <cell r="AF164"/>
        </row>
        <row r="165">
          <cell r="AB165"/>
          <cell r="AC165"/>
          <cell r="AD165"/>
          <cell r="AE165"/>
          <cell r="AF165"/>
        </row>
        <row r="166">
          <cell r="AB166"/>
          <cell r="AC166"/>
          <cell r="AD166"/>
          <cell r="AE166"/>
          <cell r="AF166"/>
        </row>
        <row r="167">
          <cell r="AB167"/>
          <cell r="AC167"/>
          <cell r="AD167"/>
          <cell r="AE167"/>
          <cell r="AF167"/>
        </row>
        <row r="168">
          <cell r="AB168"/>
          <cell r="AC168"/>
          <cell r="AD168"/>
          <cell r="AE168"/>
          <cell r="AF168"/>
        </row>
        <row r="169">
          <cell r="AB169"/>
          <cell r="AC169"/>
          <cell r="AD169"/>
          <cell r="AE169"/>
          <cell r="AF169"/>
        </row>
        <row r="170">
          <cell r="AB170"/>
          <cell r="AC170"/>
          <cell r="AD170"/>
          <cell r="AE170"/>
          <cell r="AF170"/>
        </row>
        <row r="171">
          <cell r="AB171"/>
          <cell r="AC171"/>
          <cell r="AD171"/>
          <cell r="AE171"/>
          <cell r="AF171"/>
        </row>
        <row r="172">
          <cell r="AB172"/>
          <cell r="AC172"/>
          <cell r="AD172"/>
          <cell r="AE172"/>
          <cell r="AF172"/>
        </row>
        <row r="173">
          <cell r="AB173"/>
          <cell r="AC173"/>
          <cell r="AD173"/>
          <cell r="AE173"/>
          <cell r="AF173"/>
        </row>
        <row r="174">
          <cell r="AB174"/>
          <cell r="AC174"/>
          <cell r="AD174"/>
          <cell r="AE174"/>
          <cell r="AF174"/>
        </row>
        <row r="175">
          <cell r="AB175"/>
          <cell r="AC175"/>
          <cell r="AD175"/>
          <cell r="AE175"/>
          <cell r="AF175"/>
        </row>
        <row r="176">
          <cell r="AB176"/>
          <cell r="AC176"/>
          <cell r="AD176"/>
          <cell r="AE176"/>
          <cell r="AF176"/>
        </row>
        <row r="177">
          <cell r="AB177"/>
          <cell r="AC177"/>
          <cell r="AD177"/>
          <cell r="AE177"/>
          <cell r="AF177"/>
        </row>
        <row r="178">
          <cell r="AB178"/>
          <cell r="AC178"/>
          <cell r="AD178"/>
          <cell r="AE178"/>
          <cell r="AF178"/>
        </row>
        <row r="179">
          <cell r="AB179"/>
          <cell r="AC179"/>
          <cell r="AD179"/>
          <cell r="AE179"/>
          <cell r="AF179"/>
        </row>
        <row r="180">
          <cell r="AB180"/>
          <cell r="AC180"/>
          <cell r="AD180"/>
          <cell r="AE180"/>
          <cell r="AF180"/>
        </row>
        <row r="181">
          <cell r="AB181"/>
          <cell r="AC181"/>
          <cell r="AD181"/>
          <cell r="AE181"/>
          <cell r="AF181"/>
        </row>
        <row r="182">
          <cell r="AB182"/>
          <cell r="AC182"/>
          <cell r="AD182"/>
          <cell r="AE182"/>
          <cell r="AF182"/>
        </row>
        <row r="183">
          <cell r="AB183"/>
          <cell r="AC183"/>
          <cell r="AD183"/>
          <cell r="AE183"/>
          <cell r="AF183"/>
        </row>
        <row r="184">
          <cell r="AB184"/>
          <cell r="AC184"/>
          <cell r="AD184"/>
          <cell r="AE184"/>
          <cell r="AF184"/>
        </row>
        <row r="185">
          <cell r="AB185"/>
          <cell r="AC185"/>
          <cell r="AD185"/>
          <cell r="AE185"/>
          <cell r="AF185"/>
        </row>
        <row r="186">
          <cell r="AB186"/>
          <cell r="AC186"/>
          <cell r="AD186"/>
          <cell r="AE186"/>
          <cell r="AF186"/>
        </row>
        <row r="187">
          <cell r="AB187"/>
          <cell r="AC187"/>
          <cell r="AD187"/>
          <cell r="AE187"/>
          <cell r="AF187"/>
        </row>
        <row r="188">
          <cell r="AB188"/>
          <cell r="AC188"/>
          <cell r="AD188"/>
          <cell r="AE188"/>
          <cell r="AF188"/>
        </row>
        <row r="189">
          <cell r="AB189"/>
          <cell r="AC189"/>
          <cell r="AD189"/>
          <cell r="AE189"/>
          <cell r="AF189"/>
        </row>
        <row r="190">
          <cell r="AB190"/>
          <cell r="AC190"/>
          <cell r="AD190"/>
          <cell r="AE190"/>
          <cell r="AF190"/>
        </row>
        <row r="191">
          <cell r="AB191"/>
          <cell r="AC191"/>
          <cell r="AD191"/>
          <cell r="AE191"/>
          <cell r="AF191"/>
        </row>
        <row r="192">
          <cell r="AB192"/>
          <cell r="AC192"/>
          <cell r="AD192"/>
          <cell r="AE192"/>
          <cell r="AF192"/>
        </row>
        <row r="193">
          <cell r="AB193"/>
          <cell r="AC193"/>
          <cell r="AD193"/>
          <cell r="AE193"/>
          <cell r="AF193"/>
        </row>
        <row r="194">
          <cell r="AB194"/>
          <cell r="AC194"/>
          <cell r="AD194"/>
          <cell r="AE194"/>
          <cell r="AF194"/>
        </row>
        <row r="195">
          <cell r="AB195"/>
          <cell r="AC195"/>
          <cell r="AD195"/>
          <cell r="AE195"/>
          <cell r="AF195"/>
        </row>
        <row r="196">
          <cell r="AB196"/>
          <cell r="AC196"/>
          <cell r="AD196"/>
          <cell r="AE196"/>
          <cell r="AF196"/>
        </row>
        <row r="197">
          <cell r="AB197"/>
          <cell r="AC197"/>
          <cell r="AD197"/>
          <cell r="AE197"/>
          <cell r="AF197"/>
        </row>
        <row r="198">
          <cell r="AB198"/>
          <cell r="AC198"/>
          <cell r="AD198"/>
          <cell r="AE198"/>
          <cell r="AF198"/>
        </row>
        <row r="199">
          <cell r="AB199"/>
          <cell r="AC199"/>
          <cell r="AD199"/>
          <cell r="AE199"/>
          <cell r="AF199"/>
        </row>
        <row r="200">
          <cell r="AB200"/>
          <cell r="AC200"/>
          <cell r="AD200"/>
          <cell r="AE200"/>
          <cell r="AF200"/>
        </row>
        <row r="201">
          <cell r="AB201"/>
          <cell r="AC201"/>
          <cell r="AD201"/>
          <cell r="AE201"/>
          <cell r="AF201"/>
        </row>
        <row r="202">
          <cell r="AB202"/>
          <cell r="AC202"/>
          <cell r="AD202"/>
          <cell r="AE202"/>
          <cell r="AF202"/>
        </row>
        <row r="203">
          <cell r="AB203"/>
          <cell r="AC203"/>
          <cell r="AD203"/>
          <cell r="AE203"/>
          <cell r="AF203"/>
        </row>
        <row r="204">
          <cell r="AB204"/>
          <cell r="AC204"/>
          <cell r="AD204"/>
          <cell r="AE204"/>
          <cell r="AF204"/>
        </row>
        <row r="205">
          <cell r="AB205"/>
          <cell r="AC205"/>
          <cell r="AD205"/>
          <cell r="AE205"/>
          <cell r="AF205"/>
        </row>
        <row r="206">
          <cell r="AB206"/>
          <cell r="AC206"/>
          <cell r="AD206"/>
          <cell r="AE206"/>
          <cell r="AF206"/>
        </row>
        <row r="207">
          <cell r="AB207"/>
          <cell r="AC207"/>
          <cell r="AD207"/>
          <cell r="AE207"/>
          <cell r="AF207"/>
        </row>
        <row r="208">
          <cell r="AB208"/>
          <cell r="AC208"/>
          <cell r="AD208"/>
          <cell r="AE208"/>
          <cell r="AF208"/>
        </row>
        <row r="209">
          <cell r="AB209"/>
          <cell r="AC209"/>
          <cell r="AD209"/>
          <cell r="AE209"/>
          <cell r="AF209"/>
        </row>
        <row r="210">
          <cell r="AB210"/>
          <cell r="AC210"/>
          <cell r="AD210"/>
          <cell r="AE210"/>
          <cell r="AF210"/>
        </row>
        <row r="211">
          <cell r="AB211"/>
          <cell r="AC211"/>
          <cell r="AD211"/>
          <cell r="AE211"/>
          <cell r="AF211"/>
        </row>
        <row r="212">
          <cell r="AB212"/>
          <cell r="AC212"/>
          <cell r="AD212"/>
          <cell r="AE212"/>
          <cell r="AF212"/>
        </row>
        <row r="213">
          <cell r="AB213"/>
          <cell r="AC213"/>
          <cell r="AD213"/>
          <cell r="AE213"/>
          <cell r="AF213"/>
        </row>
        <row r="214">
          <cell r="AB214"/>
          <cell r="AC214"/>
          <cell r="AD214"/>
          <cell r="AE214"/>
          <cell r="AF214"/>
        </row>
        <row r="215">
          <cell r="AB215"/>
          <cell r="AC215"/>
          <cell r="AD215"/>
          <cell r="AE215"/>
          <cell r="AF215"/>
        </row>
        <row r="216">
          <cell r="AB216"/>
          <cell r="AC216"/>
          <cell r="AD216"/>
          <cell r="AE216"/>
          <cell r="AF216"/>
        </row>
        <row r="217">
          <cell r="AB217"/>
          <cell r="AC217"/>
          <cell r="AD217"/>
          <cell r="AE217"/>
          <cell r="AF217"/>
        </row>
        <row r="218">
          <cell r="AB218"/>
          <cell r="AC218"/>
          <cell r="AD218"/>
          <cell r="AE218"/>
          <cell r="AF218"/>
        </row>
        <row r="219">
          <cell r="AB219"/>
          <cell r="AC219"/>
          <cell r="AD219"/>
          <cell r="AE219"/>
          <cell r="AF219"/>
        </row>
        <row r="220">
          <cell r="AB220"/>
          <cell r="AC220"/>
          <cell r="AD220"/>
          <cell r="AE220"/>
          <cell r="AF220"/>
        </row>
        <row r="221">
          <cell r="AB221"/>
          <cell r="AC221"/>
          <cell r="AD221"/>
          <cell r="AE221"/>
          <cell r="AF221"/>
        </row>
        <row r="222">
          <cell r="AB222"/>
          <cell r="AC222"/>
          <cell r="AD222"/>
          <cell r="AE222"/>
          <cell r="AF222"/>
        </row>
        <row r="223">
          <cell r="AB223"/>
          <cell r="AC223"/>
          <cell r="AD223"/>
          <cell r="AE223"/>
          <cell r="AF223"/>
        </row>
        <row r="224">
          <cell r="AB224"/>
          <cell r="AC224"/>
          <cell r="AD224"/>
          <cell r="AE224"/>
          <cell r="AF224"/>
        </row>
        <row r="225">
          <cell r="AB225"/>
          <cell r="AC225"/>
          <cell r="AD225"/>
          <cell r="AE225"/>
          <cell r="AF225"/>
        </row>
        <row r="226">
          <cell r="AB226"/>
          <cell r="AC226"/>
          <cell r="AD226"/>
          <cell r="AE226"/>
          <cell r="AF226"/>
        </row>
        <row r="227">
          <cell r="AB227"/>
          <cell r="AC227"/>
          <cell r="AD227"/>
          <cell r="AE227"/>
          <cell r="AF227"/>
        </row>
        <row r="228">
          <cell r="AB228"/>
          <cell r="AC228"/>
          <cell r="AD228"/>
          <cell r="AE228"/>
          <cell r="AF228"/>
        </row>
        <row r="229">
          <cell r="AB229"/>
          <cell r="AC229"/>
          <cell r="AD229"/>
          <cell r="AE229"/>
          <cell r="AF229"/>
        </row>
        <row r="230">
          <cell r="AB230"/>
          <cell r="AC230"/>
          <cell r="AD230"/>
          <cell r="AE230"/>
          <cell r="AF230"/>
        </row>
        <row r="231">
          <cell r="AB231"/>
          <cell r="AC231"/>
          <cell r="AD231"/>
          <cell r="AE231"/>
          <cell r="AF231"/>
        </row>
        <row r="232">
          <cell r="AB232"/>
          <cell r="AC232"/>
          <cell r="AD232"/>
          <cell r="AE232"/>
          <cell r="AF232"/>
        </row>
        <row r="233">
          <cell r="AB233"/>
          <cell r="AC233"/>
          <cell r="AD233"/>
          <cell r="AE233"/>
          <cell r="AF233"/>
        </row>
        <row r="234">
          <cell r="AB234"/>
          <cell r="AC234"/>
          <cell r="AD234"/>
          <cell r="AE234"/>
          <cell r="AF234"/>
        </row>
        <row r="235">
          <cell r="AB235"/>
          <cell r="AC235"/>
          <cell r="AD235"/>
          <cell r="AE235"/>
          <cell r="AF235"/>
        </row>
        <row r="236">
          <cell r="AB236"/>
          <cell r="AC236"/>
          <cell r="AD236"/>
          <cell r="AE236"/>
          <cell r="AF236"/>
        </row>
        <row r="237">
          <cell r="AB237"/>
          <cell r="AC237"/>
          <cell r="AD237"/>
          <cell r="AE237"/>
          <cell r="AF237"/>
        </row>
        <row r="238">
          <cell r="AB238"/>
          <cell r="AC238"/>
          <cell r="AD238"/>
          <cell r="AE238"/>
          <cell r="AF238"/>
        </row>
        <row r="239">
          <cell r="AB239"/>
          <cell r="AC239"/>
          <cell r="AD239"/>
          <cell r="AE239"/>
          <cell r="AF239"/>
        </row>
        <row r="240">
          <cell r="AB240"/>
          <cell r="AC240"/>
          <cell r="AD240"/>
          <cell r="AE240"/>
          <cell r="AF240"/>
        </row>
        <row r="241">
          <cell r="AB241"/>
          <cell r="AC241"/>
          <cell r="AD241"/>
          <cell r="AE241"/>
          <cell r="AF241"/>
        </row>
        <row r="242">
          <cell r="AB242"/>
          <cell r="AC242"/>
          <cell r="AD242"/>
          <cell r="AE242"/>
          <cell r="AF242"/>
        </row>
        <row r="243">
          <cell r="AB243"/>
          <cell r="AC243"/>
          <cell r="AD243"/>
          <cell r="AE243"/>
          <cell r="AF243"/>
        </row>
        <row r="244">
          <cell r="AB244"/>
          <cell r="AC244"/>
          <cell r="AD244"/>
          <cell r="AE244"/>
          <cell r="AF244"/>
        </row>
        <row r="245">
          <cell r="AB245"/>
          <cell r="AC245"/>
          <cell r="AD245"/>
          <cell r="AE245"/>
          <cell r="AF245"/>
        </row>
        <row r="246">
          <cell r="AB246"/>
          <cell r="AC246"/>
          <cell r="AD246"/>
          <cell r="AE246"/>
          <cell r="AF246"/>
        </row>
        <row r="247">
          <cell r="AB247"/>
          <cell r="AC247"/>
          <cell r="AD247"/>
          <cell r="AE247"/>
          <cell r="AF247"/>
        </row>
        <row r="248">
          <cell r="AB248"/>
          <cell r="AC248"/>
          <cell r="AD248"/>
          <cell r="AE248"/>
          <cell r="AF248"/>
        </row>
        <row r="249">
          <cell r="AB249"/>
          <cell r="AC249"/>
          <cell r="AD249"/>
          <cell r="AE249"/>
          <cell r="AF249"/>
        </row>
        <row r="250">
          <cell r="AB250"/>
          <cell r="AC250"/>
          <cell r="AD250"/>
          <cell r="AE250"/>
          <cell r="AF250"/>
        </row>
        <row r="251">
          <cell r="AB251"/>
          <cell r="AC251"/>
          <cell r="AD251"/>
          <cell r="AE251"/>
          <cell r="AF251"/>
        </row>
        <row r="252">
          <cell r="AB252"/>
          <cell r="AC252"/>
          <cell r="AD252"/>
          <cell r="AE252"/>
          <cell r="AF252"/>
        </row>
        <row r="253">
          <cell r="AB253"/>
          <cell r="AC253"/>
          <cell r="AD253"/>
          <cell r="AE253"/>
          <cell r="AF253"/>
        </row>
        <row r="254">
          <cell r="AB254"/>
          <cell r="AC254"/>
          <cell r="AD254"/>
          <cell r="AE254"/>
          <cell r="AF254"/>
        </row>
        <row r="255">
          <cell r="AB255"/>
          <cell r="AC255"/>
          <cell r="AD255"/>
          <cell r="AE255"/>
          <cell r="AF255"/>
        </row>
        <row r="256">
          <cell r="AB256"/>
          <cell r="AC256"/>
          <cell r="AD256"/>
          <cell r="AE256"/>
          <cell r="AF256"/>
        </row>
        <row r="257">
          <cell r="AB257"/>
          <cell r="AC257"/>
          <cell r="AD257"/>
          <cell r="AE257"/>
          <cell r="AF257"/>
        </row>
        <row r="258">
          <cell r="AB258"/>
          <cell r="AC258"/>
          <cell r="AD258"/>
          <cell r="AE258"/>
          <cell r="AF258"/>
        </row>
        <row r="259">
          <cell r="AB259"/>
          <cell r="AC259"/>
          <cell r="AD259"/>
          <cell r="AE259"/>
          <cell r="AF259"/>
        </row>
        <row r="260">
          <cell r="AB260"/>
          <cell r="AC260"/>
          <cell r="AD260"/>
          <cell r="AE260"/>
          <cell r="AF260"/>
        </row>
        <row r="261">
          <cell r="AB261"/>
          <cell r="AC261"/>
          <cell r="AD261"/>
          <cell r="AE261"/>
          <cell r="AF261"/>
        </row>
        <row r="262">
          <cell r="AB262"/>
          <cell r="AC262"/>
          <cell r="AD262"/>
          <cell r="AE262"/>
          <cell r="AF262"/>
        </row>
        <row r="263">
          <cell r="AB263"/>
          <cell r="AC263"/>
          <cell r="AD263"/>
          <cell r="AE263"/>
          <cell r="AF263"/>
        </row>
        <row r="264">
          <cell r="AB264"/>
          <cell r="AC264"/>
          <cell r="AD264"/>
          <cell r="AE264"/>
          <cell r="AF264"/>
        </row>
        <row r="265">
          <cell r="AB265"/>
          <cell r="AC265"/>
          <cell r="AD265"/>
          <cell r="AE265"/>
          <cell r="AF265"/>
        </row>
        <row r="266">
          <cell r="AB266"/>
          <cell r="AC266"/>
          <cell r="AD266"/>
          <cell r="AE266"/>
          <cell r="AF266"/>
        </row>
        <row r="267">
          <cell r="AB267"/>
          <cell r="AC267"/>
          <cell r="AD267"/>
          <cell r="AE267"/>
          <cell r="AF267"/>
        </row>
        <row r="268">
          <cell r="AB268"/>
          <cell r="AC268"/>
          <cell r="AD268"/>
          <cell r="AE268"/>
          <cell r="AF268"/>
        </row>
        <row r="269">
          <cell r="AB269"/>
          <cell r="AC269"/>
          <cell r="AD269"/>
          <cell r="AE269"/>
          <cell r="AF269"/>
        </row>
        <row r="270">
          <cell r="AB270"/>
          <cell r="AC270"/>
          <cell r="AD270"/>
          <cell r="AE270"/>
          <cell r="AF270"/>
        </row>
        <row r="271">
          <cell r="AB271"/>
          <cell r="AC271"/>
          <cell r="AD271"/>
          <cell r="AE271"/>
          <cell r="AF271"/>
        </row>
        <row r="272">
          <cell r="AB272"/>
          <cell r="AC272"/>
          <cell r="AD272"/>
          <cell r="AE272"/>
          <cell r="AF272"/>
        </row>
        <row r="273">
          <cell r="AB273"/>
          <cell r="AC273"/>
          <cell r="AD273"/>
          <cell r="AE273"/>
          <cell r="AF273"/>
        </row>
        <row r="274">
          <cell r="AB274"/>
          <cell r="AC274"/>
          <cell r="AD274"/>
          <cell r="AE274"/>
          <cell r="AF274"/>
        </row>
        <row r="275">
          <cell r="AB275"/>
          <cell r="AC275"/>
          <cell r="AD275"/>
          <cell r="AE275"/>
          <cell r="AF275"/>
        </row>
        <row r="276">
          <cell r="AB276"/>
          <cell r="AC276"/>
          <cell r="AD276"/>
          <cell r="AE276"/>
          <cell r="AF276"/>
        </row>
        <row r="277">
          <cell r="AB277"/>
          <cell r="AC277"/>
          <cell r="AD277"/>
          <cell r="AE277"/>
          <cell r="AF277"/>
        </row>
        <row r="278">
          <cell r="AB278"/>
          <cell r="AC278"/>
          <cell r="AD278"/>
          <cell r="AE278"/>
          <cell r="AF278"/>
        </row>
        <row r="279">
          <cell r="AB279"/>
          <cell r="AC279"/>
          <cell r="AD279"/>
          <cell r="AE279"/>
          <cell r="AF279"/>
        </row>
        <row r="280">
          <cell r="AB280"/>
          <cell r="AC280"/>
          <cell r="AD280"/>
          <cell r="AE280"/>
          <cell r="AF280"/>
        </row>
        <row r="281">
          <cell r="AB281"/>
          <cell r="AC281"/>
          <cell r="AD281"/>
          <cell r="AE281"/>
          <cell r="AF281"/>
        </row>
        <row r="282">
          <cell r="AB282"/>
          <cell r="AC282"/>
          <cell r="AD282"/>
          <cell r="AE282"/>
          <cell r="AF282"/>
        </row>
        <row r="283">
          <cell r="AB283"/>
          <cell r="AC283"/>
          <cell r="AD283"/>
          <cell r="AE283"/>
          <cell r="AF283"/>
        </row>
        <row r="284">
          <cell r="AB284"/>
          <cell r="AC284"/>
          <cell r="AD284"/>
          <cell r="AE284"/>
          <cell r="AF284"/>
        </row>
        <row r="285">
          <cell r="AB285"/>
          <cell r="AC285"/>
          <cell r="AD285"/>
          <cell r="AE285"/>
          <cell r="AF285"/>
        </row>
        <row r="286">
          <cell r="AB286"/>
          <cell r="AC286"/>
          <cell r="AD286"/>
          <cell r="AE286"/>
          <cell r="AF286"/>
        </row>
        <row r="287">
          <cell r="AB287"/>
          <cell r="AC287"/>
          <cell r="AD287"/>
          <cell r="AE287"/>
          <cell r="AF287"/>
        </row>
        <row r="288">
          <cell r="AB288"/>
          <cell r="AC288"/>
          <cell r="AD288"/>
          <cell r="AE288"/>
          <cell r="AF288"/>
        </row>
        <row r="289">
          <cell r="AB289"/>
          <cell r="AC289"/>
          <cell r="AD289"/>
          <cell r="AE289"/>
          <cell r="AF289"/>
        </row>
        <row r="290">
          <cell r="AB290"/>
          <cell r="AC290"/>
          <cell r="AD290"/>
          <cell r="AE290"/>
          <cell r="AF290"/>
        </row>
        <row r="291">
          <cell r="AB291"/>
          <cell r="AC291"/>
          <cell r="AD291"/>
          <cell r="AE291"/>
          <cell r="AF291"/>
        </row>
        <row r="292">
          <cell r="AB292"/>
          <cell r="AC292"/>
          <cell r="AD292"/>
          <cell r="AE292"/>
          <cell r="AF292"/>
        </row>
        <row r="293">
          <cell r="AB293"/>
          <cell r="AC293"/>
          <cell r="AD293"/>
          <cell r="AE293"/>
          <cell r="AF293"/>
        </row>
        <row r="294">
          <cell r="AB294"/>
          <cell r="AC294"/>
          <cell r="AD294"/>
          <cell r="AE294"/>
          <cell r="AF294"/>
        </row>
        <row r="295">
          <cell r="AB295"/>
          <cell r="AC295"/>
          <cell r="AD295"/>
          <cell r="AE295"/>
          <cell r="AF295"/>
        </row>
        <row r="296">
          <cell r="AB296"/>
          <cell r="AC296"/>
          <cell r="AD296"/>
          <cell r="AE296"/>
          <cell r="AF296"/>
        </row>
        <row r="297">
          <cell r="AB297"/>
          <cell r="AC297"/>
          <cell r="AD297"/>
          <cell r="AE297"/>
          <cell r="AF297"/>
        </row>
        <row r="298">
          <cell r="AB298"/>
          <cell r="AC298"/>
          <cell r="AD298"/>
          <cell r="AE298"/>
          <cell r="AF298"/>
        </row>
        <row r="299">
          <cell r="AB299"/>
          <cell r="AC299"/>
          <cell r="AD299"/>
          <cell r="AE299"/>
          <cell r="AF299"/>
        </row>
        <row r="300">
          <cell r="AB300"/>
          <cell r="AC300"/>
          <cell r="AD300"/>
          <cell r="AE300"/>
          <cell r="AF300"/>
        </row>
        <row r="301">
          <cell r="AB301"/>
          <cell r="AC301"/>
          <cell r="AD301"/>
          <cell r="AE301"/>
          <cell r="AF301"/>
        </row>
        <row r="302">
          <cell r="AB302"/>
          <cell r="AC302"/>
          <cell r="AD302"/>
          <cell r="AE302"/>
          <cell r="AF302"/>
        </row>
        <row r="303">
          <cell r="AB303"/>
          <cell r="AC303"/>
          <cell r="AD303"/>
          <cell r="AE303"/>
          <cell r="AF303"/>
        </row>
        <row r="304">
          <cell r="AB304"/>
          <cell r="AC304"/>
          <cell r="AD304"/>
          <cell r="AE304"/>
          <cell r="AF304"/>
        </row>
        <row r="305">
          <cell r="AB305"/>
          <cell r="AC305"/>
          <cell r="AD305"/>
          <cell r="AE305"/>
          <cell r="AF305"/>
        </row>
        <row r="306">
          <cell r="AB306"/>
          <cell r="AC306"/>
          <cell r="AD306"/>
          <cell r="AE306"/>
          <cell r="AF306"/>
        </row>
        <row r="307">
          <cell r="AB307"/>
          <cell r="AC307"/>
          <cell r="AD307"/>
          <cell r="AE307"/>
          <cell r="AF307"/>
        </row>
        <row r="308">
          <cell r="AB308"/>
          <cell r="AC308"/>
          <cell r="AD308"/>
          <cell r="AE308"/>
          <cell r="AF308"/>
        </row>
        <row r="309">
          <cell r="AB309"/>
          <cell r="AC309"/>
          <cell r="AD309"/>
          <cell r="AE309"/>
          <cell r="AF309"/>
        </row>
        <row r="310">
          <cell r="AB310"/>
          <cell r="AC310"/>
          <cell r="AD310"/>
          <cell r="AE310"/>
          <cell r="AF310"/>
        </row>
        <row r="311">
          <cell r="AB311"/>
          <cell r="AC311"/>
          <cell r="AD311"/>
          <cell r="AE311"/>
          <cell r="AF311"/>
        </row>
        <row r="312">
          <cell r="AB312"/>
          <cell r="AC312"/>
          <cell r="AD312"/>
          <cell r="AE312"/>
          <cell r="AF312"/>
        </row>
        <row r="313">
          <cell r="AB313"/>
          <cell r="AC313"/>
          <cell r="AD313"/>
          <cell r="AE313"/>
          <cell r="AF313"/>
        </row>
        <row r="314">
          <cell r="AB314"/>
          <cell r="AC314"/>
          <cell r="AD314"/>
          <cell r="AE314"/>
          <cell r="AF314"/>
        </row>
        <row r="315">
          <cell r="AB315"/>
          <cell r="AC315"/>
          <cell r="AD315"/>
          <cell r="AE315"/>
          <cell r="AF315"/>
        </row>
        <row r="316">
          <cell r="AB316"/>
          <cell r="AC316"/>
          <cell r="AD316"/>
          <cell r="AE316"/>
          <cell r="AF316"/>
        </row>
        <row r="317">
          <cell r="AB317"/>
          <cell r="AC317"/>
          <cell r="AD317"/>
          <cell r="AE317"/>
          <cell r="AF317"/>
        </row>
        <row r="318">
          <cell r="AB318"/>
          <cell r="AC318"/>
          <cell r="AD318"/>
          <cell r="AE318"/>
          <cell r="AF318"/>
        </row>
        <row r="319">
          <cell r="AB319"/>
          <cell r="AC319"/>
          <cell r="AD319"/>
          <cell r="AE319"/>
          <cell r="AF319"/>
        </row>
        <row r="320">
          <cell r="AB320"/>
          <cell r="AC320"/>
          <cell r="AD320"/>
          <cell r="AE320"/>
          <cell r="AF320"/>
        </row>
        <row r="321">
          <cell r="AB321"/>
          <cell r="AC321"/>
          <cell r="AD321"/>
          <cell r="AE321"/>
          <cell r="AF321"/>
        </row>
        <row r="322">
          <cell r="AB322"/>
          <cell r="AC322"/>
          <cell r="AD322"/>
          <cell r="AE322"/>
          <cell r="AF322"/>
        </row>
        <row r="323">
          <cell r="AB323"/>
          <cell r="AC323"/>
          <cell r="AD323"/>
          <cell r="AE323"/>
          <cell r="AF323"/>
        </row>
        <row r="324">
          <cell r="AB324"/>
          <cell r="AC324"/>
          <cell r="AD324"/>
          <cell r="AE324"/>
          <cell r="AF324"/>
        </row>
        <row r="325">
          <cell r="AB325"/>
          <cell r="AC325"/>
          <cell r="AD325"/>
          <cell r="AE325"/>
          <cell r="AF325"/>
        </row>
        <row r="326">
          <cell r="AB326"/>
          <cell r="AC326"/>
          <cell r="AD326"/>
          <cell r="AE326"/>
          <cell r="AF326"/>
        </row>
        <row r="327">
          <cell r="AB327"/>
          <cell r="AC327"/>
          <cell r="AD327"/>
          <cell r="AE327"/>
          <cell r="AF327"/>
        </row>
        <row r="328">
          <cell r="AB328"/>
          <cell r="AC328"/>
          <cell r="AD328"/>
          <cell r="AE328"/>
          <cell r="AF328"/>
        </row>
        <row r="329">
          <cell r="AB329"/>
          <cell r="AC329"/>
          <cell r="AD329"/>
          <cell r="AE329"/>
          <cell r="AF329"/>
        </row>
        <row r="330">
          <cell r="AB330"/>
          <cell r="AC330"/>
          <cell r="AD330"/>
          <cell r="AE330"/>
          <cell r="AF330"/>
        </row>
        <row r="331">
          <cell r="AB331"/>
          <cell r="AC331"/>
          <cell r="AD331"/>
          <cell r="AE331"/>
          <cell r="AF331"/>
        </row>
        <row r="332">
          <cell r="AB332"/>
          <cell r="AC332"/>
          <cell r="AD332"/>
          <cell r="AE332"/>
          <cell r="AF332"/>
        </row>
        <row r="333">
          <cell r="AB333"/>
          <cell r="AC333"/>
          <cell r="AD333"/>
          <cell r="AE333"/>
          <cell r="AF333"/>
        </row>
        <row r="334">
          <cell r="AB334"/>
          <cell r="AC334"/>
          <cell r="AD334"/>
          <cell r="AE334"/>
          <cell r="AF334"/>
        </row>
        <row r="335">
          <cell r="AB335"/>
          <cell r="AC335"/>
          <cell r="AD335"/>
          <cell r="AE335"/>
          <cell r="AF335"/>
        </row>
        <row r="336">
          <cell r="AB336"/>
          <cell r="AC336"/>
          <cell r="AD336"/>
          <cell r="AE336"/>
          <cell r="AF336"/>
        </row>
        <row r="337">
          <cell r="AB337"/>
          <cell r="AC337"/>
          <cell r="AD337"/>
          <cell r="AE337"/>
          <cell r="AF337"/>
        </row>
        <row r="338">
          <cell r="AB338"/>
          <cell r="AC338"/>
          <cell r="AD338"/>
          <cell r="AE338"/>
          <cell r="AF338"/>
        </row>
        <row r="339">
          <cell r="AB339"/>
          <cell r="AC339"/>
          <cell r="AD339"/>
          <cell r="AE339"/>
          <cell r="AF339"/>
        </row>
        <row r="340">
          <cell r="AB340"/>
          <cell r="AC340"/>
          <cell r="AD340"/>
          <cell r="AE340"/>
          <cell r="AF340"/>
        </row>
        <row r="341">
          <cell r="AB341"/>
          <cell r="AC341"/>
          <cell r="AD341"/>
          <cell r="AE341"/>
          <cell r="AF341"/>
        </row>
        <row r="342">
          <cell r="AB342"/>
          <cell r="AC342"/>
          <cell r="AD342"/>
          <cell r="AE342"/>
          <cell r="AF342"/>
        </row>
        <row r="343">
          <cell r="AB343"/>
          <cell r="AC343"/>
          <cell r="AD343"/>
          <cell r="AE343"/>
          <cell r="AF343"/>
        </row>
        <row r="344">
          <cell r="AB344"/>
          <cell r="AC344"/>
          <cell r="AD344"/>
          <cell r="AE344"/>
          <cell r="AF344"/>
        </row>
        <row r="345">
          <cell r="AB345"/>
          <cell r="AC345"/>
          <cell r="AD345"/>
          <cell r="AE345"/>
          <cell r="AF345"/>
        </row>
        <row r="346">
          <cell r="AB346"/>
          <cell r="AC346"/>
          <cell r="AD346"/>
          <cell r="AE346"/>
          <cell r="AF346"/>
        </row>
        <row r="347">
          <cell r="AB347"/>
          <cell r="AC347"/>
          <cell r="AD347"/>
          <cell r="AE347"/>
          <cell r="AF347"/>
        </row>
        <row r="348">
          <cell r="AB348"/>
          <cell r="AC348"/>
          <cell r="AD348"/>
          <cell r="AE348"/>
          <cell r="AF348"/>
        </row>
        <row r="349">
          <cell r="AB349"/>
          <cell r="AC349"/>
          <cell r="AD349"/>
          <cell r="AE349"/>
          <cell r="AF349"/>
        </row>
        <row r="350">
          <cell r="AB350"/>
          <cell r="AC350"/>
          <cell r="AD350"/>
          <cell r="AE350"/>
          <cell r="AF350"/>
        </row>
        <row r="351">
          <cell r="AB351"/>
          <cell r="AC351"/>
          <cell r="AD351"/>
          <cell r="AE351"/>
          <cell r="AF351"/>
        </row>
        <row r="352">
          <cell r="AB352"/>
          <cell r="AC352"/>
          <cell r="AD352"/>
          <cell r="AE352"/>
          <cell r="AF352"/>
        </row>
        <row r="353">
          <cell r="AB353"/>
          <cell r="AC353"/>
          <cell r="AD353"/>
          <cell r="AE353"/>
          <cell r="AF353"/>
        </row>
        <row r="354">
          <cell r="AB354"/>
          <cell r="AC354"/>
          <cell r="AD354"/>
          <cell r="AE354"/>
          <cell r="AF354"/>
        </row>
        <row r="355">
          <cell r="AB355"/>
          <cell r="AC355"/>
          <cell r="AD355"/>
          <cell r="AE355"/>
          <cell r="AF355"/>
        </row>
        <row r="356">
          <cell r="AB356"/>
          <cell r="AC356"/>
          <cell r="AD356"/>
          <cell r="AE356"/>
          <cell r="AF356"/>
        </row>
        <row r="357">
          <cell r="AB357"/>
          <cell r="AC357"/>
          <cell r="AD357"/>
          <cell r="AE357"/>
          <cell r="AF357"/>
        </row>
        <row r="358">
          <cell r="AB358"/>
          <cell r="AC358"/>
          <cell r="AD358"/>
          <cell r="AE358"/>
          <cell r="AF358"/>
        </row>
        <row r="359">
          <cell r="AB359"/>
          <cell r="AC359"/>
          <cell r="AD359"/>
          <cell r="AE359"/>
          <cell r="AF359"/>
        </row>
        <row r="360">
          <cell r="AB360"/>
          <cell r="AC360"/>
          <cell r="AD360"/>
          <cell r="AE360"/>
          <cell r="AF360"/>
        </row>
        <row r="361">
          <cell r="AB361"/>
          <cell r="AC361"/>
          <cell r="AD361"/>
          <cell r="AE361"/>
          <cell r="AF361"/>
        </row>
        <row r="362">
          <cell r="AB362"/>
          <cell r="AC362"/>
          <cell r="AD362"/>
          <cell r="AE362"/>
          <cell r="AF362"/>
        </row>
        <row r="363">
          <cell r="AB363"/>
          <cell r="AC363"/>
          <cell r="AD363"/>
          <cell r="AE363"/>
          <cell r="AF363"/>
        </row>
        <row r="364">
          <cell r="AB364"/>
          <cell r="AC364"/>
          <cell r="AD364"/>
          <cell r="AE364"/>
          <cell r="AF364"/>
        </row>
        <row r="365">
          <cell r="AB365"/>
          <cell r="AC365"/>
          <cell r="AD365"/>
          <cell r="AE365"/>
          <cell r="AF365"/>
        </row>
        <row r="366">
          <cell r="AB366"/>
          <cell r="AC366"/>
          <cell r="AD366"/>
          <cell r="AE366"/>
          <cell r="AF366"/>
        </row>
        <row r="367">
          <cell r="AB367"/>
          <cell r="AC367"/>
          <cell r="AD367"/>
          <cell r="AE367"/>
          <cell r="AF367"/>
        </row>
        <row r="368">
          <cell r="AB368"/>
          <cell r="AC368"/>
          <cell r="AD368"/>
          <cell r="AE368"/>
          <cell r="AF368"/>
        </row>
        <row r="369">
          <cell r="AB369"/>
          <cell r="AC369"/>
          <cell r="AD369"/>
          <cell r="AE369"/>
          <cell r="AF369"/>
        </row>
        <row r="370">
          <cell r="AB370"/>
          <cell r="AC370"/>
          <cell r="AD370"/>
          <cell r="AE370"/>
          <cell r="AF370"/>
        </row>
        <row r="371">
          <cell r="AB371"/>
          <cell r="AC371"/>
          <cell r="AD371"/>
          <cell r="AE371"/>
          <cell r="AF371"/>
        </row>
        <row r="372">
          <cell r="AB372"/>
          <cell r="AC372"/>
          <cell r="AD372"/>
          <cell r="AE372"/>
          <cell r="AF372"/>
        </row>
        <row r="373">
          <cell r="AB373"/>
          <cell r="AC373"/>
          <cell r="AD373"/>
          <cell r="AE373"/>
          <cell r="AF373"/>
        </row>
        <row r="374">
          <cell r="AB374"/>
          <cell r="AC374"/>
          <cell r="AD374"/>
          <cell r="AE374"/>
          <cell r="AF374"/>
        </row>
        <row r="375">
          <cell r="AB375"/>
          <cell r="AC375"/>
          <cell r="AD375"/>
          <cell r="AE375"/>
          <cell r="AF375"/>
        </row>
        <row r="376">
          <cell r="AB376"/>
          <cell r="AC376"/>
          <cell r="AD376"/>
          <cell r="AE376"/>
          <cell r="AF376"/>
        </row>
        <row r="377">
          <cell r="AB377"/>
          <cell r="AC377"/>
          <cell r="AD377"/>
          <cell r="AE377"/>
          <cell r="AF377"/>
        </row>
        <row r="378">
          <cell r="AB378"/>
          <cell r="AC378"/>
          <cell r="AD378"/>
          <cell r="AE378"/>
          <cell r="AF378"/>
        </row>
        <row r="379">
          <cell r="AB379"/>
          <cell r="AC379"/>
          <cell r="AD379"/>
          <cell r="AE379"/>
          <cell r="AF379"/>
        </row>
        <row r="380">
          <cell r="AB380"/>
          <cell r="AC380"/>
          <cell r="AD380"/>
          <cell r="AE380"/>
          <cell r="AF380"/>
        </row>
        <row r="381">
          <cell r="AB381"/>
          <cell r="AC381"/>
          <cell r="AD381"/>
          <cell r="AE381"/>
          <cell r="AF381"/>
        </row>
        <row r="382">
          <cell r="AB382"/>
          <cell r="AC382"/>
          <cell r="AD382"/>
          <cell r="AE382"/>
          <cell r="AF382"/>
        </row>
        <row r="383">
          <cell r="AB383"/>
          <cell r="AC383"/>
          <cell r="AD383"/>
          <cell r="AE383"/>
          <cell r="AF383"/>
        </row>
        <row r="384">
          <cell r="AB384"/>
          <cell r="AC384"/>
          <cell r="AD384"/>
          <cell r="AE384"/>
          <cell r="AF384"/>
        </row>
        <row r="385">
          <cell r="AB385"/>
          <cell r="AC385"/>
          <cell r="AD385"/>
          <cell r="AE385"/>
          <cell r="AF385"/>
        </row>
        <row r="386">
          <cell r="AB386"/>
          <cell r="AC386"/>
          <cell r="AD386"/>
          <cell r="AE386"/>
          <cell r="AF386"/>
        </row>
        <row r="387">
          <cell r="AB387"/>
          <cell r="AC387"/>
          <cell r="AD387"/>
          <cell r="AE387"/>
          <cell r="AF387"/>
        </row>
        <row r="388">
          <cell r="AB388"/>
          <cell r="AC388"/>
          <cell r="AD388"/>
          <cell r="AE388"/>
          <cell r="AF388"/>
        </row>
        <row r="389">
          <cell r="AB389"/>
          <cell r="AC389"/>
          <cell r="AD389"/>
          <cell r="AE389"/>
          <cell r="AF389"/>
        </row>
        <row r="390">
          <cell r="AB390"/>
          <cell r="AC390"/>
          <cell r="AD390"/>
          <cell r="AE390"/>
          <cell r="AF390"/>
        </row>
        <row r="391">
          <cell r="AB391"/>
          <cell r="AC391"/>
          <cell r="AD391"/>
          <cell r="AE391"/>
          <cell r="AF391"/>
        </row>
        <row r="392">
          <cell r="AB392"/>
          <cell r="AC392"/>
          <cell r="AD392"/>
          <cell r="AE392"/>
          <cell r="AF392"/>
        </row>
        <row r="393">
          <cell r="AB393"/>
          <cell r="AC393"/>
          <cell r="AD393"/>
          <cell r="AE393"/>
          <cell r="AF393"/>
        </row>
        <row r="394">
          <cell r="AB394"/>
          <cell r="AC394"/>
          <cell r="AD394"/>
          <cell r="AE394"/>
          <cell r="AF394"/>
        </row>
        <row r="395">
          <cell r="AB395"/>
          <cell r="AC395"/>
          <cell r="AD395"/>
          <cell r="AE395"/>
          <cell r="AF395"/>
        </row>
        <row r="396">
          <cell r="AB396"/>
          <cell r="AC396"/>
          <cell r="AD396"/>
          <cell r="AE396"/>
          <cell r="AF396"/>
        </row>
        <row r="397">
          <cell r="AB397"/>
          <cell r="AC397"/>
          <cell r="AD397"/>
          <cell r="AE397"/>
          <cell r="AF397"/>
        </row>
        <row r="398">
          <cell r="AB398"/>
          <cell r="AC398"/>
          <cell r="AD398"/>
          <cell r="AE398"/>
          <cell r="AF398"/>
        </row>
        <row r="399">
          <cell r="AB399"/>
          <cell r="AC399"/>
          <cell r="AD399"/>
          <cell r="AE399"/>
          <cell r="AF399"/>
        </row>
        <row r="400">
          <cell r="AB400"/>
          <cell r="AC400"/>
          <cell r="AD400"/>
          <cell r="AE400"/>
          <cell r="AF400"/>
        </row>
        <row r="401">
          <cell r="AB401"/>
          <cell r="AC401"/>
          <cell r="AD401"/>
          <cell r="AE401"/>
          <cell r="AF401"/>
        </row>
        <row r="402">
          <cell r="AB402"/>
          <cell r="AC402"/>
          <cell r="AD402"/>
          <cell r="AE402"/>
          <cell r="AF402"/>
        </row>
        <row r="403">
          <cell r="AB403"/>
          <cell r="AC403"/>
          <cell r="AD403"/>
          <cell r="AE403"/>
          <cell r="AF403"/>
        </row>
        <row r="404">
          <cell r="AB404"/>
          <cell r="AC404"/>
          <cell r="AD404"/>
          <cell r="AE404"/>
          <cell r="AF404"/>
        </row>
        <row r="405">
          <cell r="AB405"/>
          <cell r="AC405"/>
          <cell r="AD405"/>
          <cell r="AE405"/>
          <cell r="AF405"/>
        </row>
        <row r="406">
          <cell r="AB406"/>
          <cell r="AC406"/>
          <cell r="AD406"/>
          <cell r="AE406"/>
          <cell r="AF406"/>
        </row>
        <row r="407">
          <cell r="AB407"/>
          <cell r="AC407"/>
          <cell r="AD407"/>
          <cell r="AE407"/>
          <cell r="AF407"/>
        </row>
        <row r="408">
          <cell r="AB408"/>
          <cell r="AC408"/>
          <cell r="AD408"/>
          <cell r="AE408"/>
          <cell r="AF408"/>
        </row>
        <row r="409">
          <cell r="AB409"/>
          <cell r="AC409"/>
          <cell r="AD409"/>
          <cell r="AE409"/>
          <cell r="AF409"/>
        </row>
        <row r="410">
          <cell r="AB410"/>
          <cell r="AC410"/>
          <cell r="AD410"/>
          <cell r="AE410"/>
          <cell r="AF410"/>
        </row>
        <row r="411">
          <cell r="AB411"/>
          <cell r="AC411"/>
          <cell r="AD411"/>
          <cell r="AE411"/>
          <cell r="AF411"/>
        </row>
        <row r="412">
          <cell r="AB412"/>
          <cell r="AC412"/>
          <cell r="AD412"/>
          <cell r="AE412"/>
          <cell r="AF412"/>
        </row>
        <row r="413">
          <cell r="AB413"/>
          <cell r="AC413"/>
          <cell r="AD413"/>
          <cell r="AE413"/>
          <cell r="AF413"/>
        </row>
        <row r="414">
          <cell r="AB414"/>
          <cell r="AC414"/>
          <cell r="AD414"/>
          <cell r="AE414"/>
          <cell r="AF414"/>
        </row>
        <row r="415">
          <cell r="AB415"/>
          <cell r="AC415"/>
          <cell r="AD415"/>
          <cell r="AE415"/>
          <cell r="AF415"/>
        </row>
        <row r="416">
          <cell r="AB416"/>
          <cell r="AC416"/>
          <cell r="AD416"/>
          <cell r="AE416"/>
          <cell r="AF416"/>
        </row>
        <row r="417">
          <cell r="AB417"/>
          <cell r="AC417"/>
          <cell r="AD417"/>
          <cell r="AE417"/>
          <cell r="AF417"/>
        </row>
        <row r="418">
          <cell r="AB418"/>
          <cell r="AC418"/>
          <cell r="AD418"/>
          <cell r="AE418"/>
          <cell r="AF418"/>
        </row>
        <row r="419">
          <cell r="AB419"/>
          <cell r="AC419"/>
          <cell r="AD419"/>
          <cell r="AE419"/>
          <cell r="AF419"/>
        </row>
        <row r="420">
          <cell r="AB420"/>
          <cell r="AC420"/>
          <cell r="AD420"/>
          <cell r="AE420"/>
          <cell r="AF420"/>
        </row>
        <row r="421">
          <cell r="AB421"/>
          <cell r="AC421"/>
          <cell r="AD421"/>
          <cell r="AE421"/>
          <cell r="AF421"/>
        </row>
        <row r="422">
          <cell r="AB422"/>
          <cell r="AC422"/>
          <cell r="AD422"/>
          <cell r="AE422"/>
          <cell r="AF422"/>
        </row>
        <row r="423">
          <cell r="AB423"/>
          <cell r="AC423"/>
          <cell r="AD423"/>
          <cell r="AE423"/>
          <cell r="AF423"/>
        </row>
        <row r="424">
          <cell r="AB424"/>
          <cell r="AC424"/>
          <cell r="AD424"/>
          <cell r="AE424"/>
          <cell r="AF424"/>
        </row>
        <row r="425">
          <cell r="AB425"/>
          <cell r="AC425"/>
          <cell r="AD425"/>
          <cell r="AE425"/>
          <cell r="AF425"/>
        </row>
        <row r="426">
          <cell r="AB426"/>
          <cell r="AC426"/>
          <cell r="AD426"/>
          <cell r="AE426"/>
          <cell r="AF426"/>
        </row>
        <row r="427">
          <cell r="AB427"/>
          <cell r="AC427"/>
          <cell r="AD427"/>
          <cell r="AE427"/>
          <cell r="AF427"/>
        </row>
        <row r="428">
          <cell r="AB428"/>
          <cell r="AC428"/>
          <cell r="AD428"/>
          <cell r="AE428"/>
          <cell r="AF428"/>
        </row>
        <row r="429">
          <cell r="AB429"/>
          <cell r="AC429"/>
          <cell r="AD429"/>
          <cell r="AE429"/>
          <cell r="AF429"/>
        </row>
        <row r="430">
          <cell r="AB430"/>
          <cell r="AC430"/>
          <cell r="AD430"/>
          <cell r="AE430"/>
          <cell r="AF430"/>
        </row>
        <row r="431">
          <cell r="AB431"/>
          <cell r="AC431"/>
          <cell r="AD431"/>
          <cell r="AE431"/>
          <cell r="AF431"/>
        </row>
        <row r="432">
          <cell r="AB432"/>
          <cell r="AC432"/>
          <cell r="AD432"/>
          <cell r="AE432"/>
          <cell r="AF432"/>
        </row>
        <row r="433">
          <cell r="AB433"/>
          <cell r="AC433"/>
          <cell r="AD433"/>
          <cell r="AE433"/>
          <cell r="AF433"/>
        </row>
        <row r="434">
          <cell r="AB434"/>
          <cell r="AC434"/>
          <cell r="AD434"/>
          <cell r="AE434"/>
          <cell r="AF434"/>
        </row>
        <row r="435">
          <cell r="AB435"/>
          <cell r="AC435"/>
          <cell r="AD435"/>
          <cell r="AE435"/>
          <cell r="AF435"/>
        </row>
        <row r="436">
          <cell r="AB436"/>
          <cell r="AC436"/>
          <cell r="AD436"/>
          <cell r="AE436"/>
          <cell r="AF436"/>
        </row>
        <row r="437">
          <cell r="AB437"/>
          <cell r="AC437"/>
          <cell r="AD437"/>
          <cell r="AE437"/>
          <cell r="AF437"/>
        </row>
        <row r="438">
          <cell r="AB438"/>
          <cell r="AC438"/>
          <cell r="AD438"/>
          <cell r="AE438"/>
          <cell r="AF438"/>
        </row>
        <row r="439">
          <cell r="AB439"/>
          <cell r="AC439"/>
          <cell r="AD439"/>
          <cell r="AE439"/>
          <cell r="AF439"/>
        </row>
        <row r="440">
          <cell r="AB440"/>
          <cell r="AC440"/>
          <cell r="AD440"/>
          <cell r="AE440"/>
          <cell r="AF440"/>
        </row>
        <row r="441">
          <cell r="AB441"/>
          <cell r="AC441"/>
          <cell r="AD441"/>
          <cell r="AE441"/>
          <cell r="AF441"/>
        </row>
        <row r="442">
          <cell r="AB442"/>
          <cell r="AC442"/>
          <cell r="AD442"/>
          <cell r="AE442"/>
          <cell r="AF442"/>
        </row>
        <row r="443">
          <cell r="AB443"/>
          <cell r="AC443"/>
          <cell r="AD443"/>
          <cell r="AE443"/>
          <cell r="AF443"/>
        </row>
        <row r="444">
          <cell r="AB444"/>
          <cell r="AC444"/>
          <cell r="AD444"/>
          <cell r="AE444"/>
          <cell r="AF444"/>
        </row>
        <row r="445">
          <cell r="AB445"/>
          <cell r="AC445"/>
          <cell r="AD445"/>
          <cell r="AE445"/>
          <cell r="AF445"/>
        </row>
        <row r="446">
          <cell r="AB446"/>
          <cell r="AC446"/>
          <cell r="AD446"/>
          <cell r="AE446"/>
          <cell r="AF446"/>
        </row>
        <row r="447">
          <cell r="AB447"/>
          <cell r="AC447"/>
          <cell r="AD447"/>
          <cell r="AE447"/>
          <cell r="AF447"/>
        </row>
        <row r="448">
          <cell r="AB448"/>
          <cell r="AC448"/>
          <cell r="AD448"/>
          <cell r="AE448"/>
          <cell r="AF448"/>
        </row>
        <row r="449">
          <cell r="AB449"/>
          <cell r="AC449"/>
          <cell r="AD449"/>
          <cell r="AE449"/>
          <cell r="AF449"/>
        </row>
        <row r="450">
          <cell r="AB450"/>
          <cell r="AC450"/>
          <cell r="AD450"/>
          <cell r="AE450"/>
          <cell r="AF450"/>
        </row>
        <row r="451">
          <cell r="AB451"/>
          <cell r="AC451"/>
          <cell r="AD451"/>
          <cell r="AE451"/>
          <cell r="AF451"/>
        </row>
        <row r="452">
          <cell r="AB452"/>
          <cell r="AC452"/>
          <cell r="AD452"/>
          <cell r="AE452"/>
          <cell r="AF452"/>
        </row>
        <row r="453">
          <cell r="AB453"/>
          <cell r="AC453"/>
          <cell r="AD453"/>
          <cell r="AE453"/>
          <cell r="AF453"/>
        </row>
        <row r="454">
          <cell r="AB454"/>
          <cell r="AC454"/>
          <cell r="AD454"/>
          <cell r="AE454"/>
          <cell r="AF454"/>
        </row>
        <row r="455">
          <cell r="AB455"/>
          <cell r="AC455"/>
          <cell r="AD455"/>
          <cell r="AE455"/>
          <cell r="AF455"/>
        </row>
        <row r="456">
          <cell r="AB456"/>
          <cell r="AC456"/>
          <cell r="AD456"/>
          <cell r="AE456"/>
          <cell r="AF456"/>
        </row>
        <row r="457">
          <cell r="AB457"/>
          <cell r="AC457"/>
          <cell r="AD457"/>
          <cell r="AE457"/>
          <cell r="AF457"/>
        </row>
        <row r="458">
          <cell r="AB458"/>
          <cell r="AC458"/>
          <cell r="AD458"/>
          <cell r="AE458"/>
          <cell r="AF458"/>
        </row>
        <row r="459">
          <cell r="AB459"/>
          <cell r="AC459"/>
          <cell r="AD459"/>
          <cell r="AE459"/>
          <cell r="AF459"/>
        </row>
        <row r="460">
          <cell r="AB460"/>
          <cell r="AC460"/>
          <cell r="AD460"/>
          <cell r="AE460"/>
          <cell r="AF460"/>
        </row>
        <row r="461">
          <cell r="AB461"/>
          <cell r="AC461"/>
          <cell r="AD461"/>
          <cell r="AE461"/>
          <cell r="AF461"/>
        </row>
        <row r="462">
          <cell r="AB462"/>
          <cell r="AC462"/>
          <cell r="AD462"/>
          <cell r="AE462"/>
          <cell r="AF462"/>
        </row>
        <row r="463">
          <cell r="AB463"/>
          <cell r="AC463"/>
          <cell r="AD463"/>
          <cell r="AE463"/>
          <cell r="AF463"/>
        </row>
        <row r="464">
          <cell r="AB464"/>
          <cell r="AC464"/>
          <cell r="AD464"/>
          <cell r="AE464"/>
          <cell r="AF464"/>
        </row>
        <row r="465">
          <cell r="AB465"/>
          <cell r="AC465"/>
          <cell r="AD465"/>
          <cell r="AE465"/>
          <cell r="AF465"/>
        </row>
        <row r="466">
          <cell r="AB466"/>
          <cell r="AC466"/>
          <cell r="AD466"/>
          <cell r="AE466"/>
          <cell r="AF466"/>
        </row>
        <row r="467">
          <cell r="AB467"/>
          <cell r="AC467"/>
          <cell r="AD467"/>
          <cell r="AE467"/>
          <cell r="AF467"/>
        </row>
        <row r="468">
          <cell r="AB468"/>
          <cell r="AC468"/>
          <cell r="AD468"/>
          <cell r="AE468"/>
          <cell r="AF468"/>
        </row>
        <row r="469">
          <cell r="AB469"/>
          <cell r="AC469"/>
          <cell r="AD469"/>
          <cell r="AE469"/>
          <cell r="AF469"/>
        </row>
        <row r="470">
          <cell r="AB470"/>
          <cell r="AC470"/>
          <cell r="AD470"/>
          <cell r="AE470"/>
          <cell r="AF470"/>
        </row>
        <row r="471">
          <cell r="AB471"/>
          <cell r="AC471"/>
          <cell r="AD471"/>
          <cell r="AE471"/>
          <cell r="AF471"/>
        </row>
        <row r="472">
          <cell r="AB472"/>
          <cell r="AC472"/>
          <cell r="AD472"/>
          <cell r="AE472"/>
          <cell r="AF472"/>
        </row>
        <row r="473">
          <cell r="AB473"/>
          <cell r="AC473"/>
          <cell r="AD473"/>
          <cell r="AE473"/>
          <cell r="AF473"/>
        </row>
        <row r="474">
          <cell r="AB474"/>
          <cell r="AC474"/>
          <cell r="AD474"/>
          <cell r="AE474"/>
          <cell r="AF474"/>
        </row>
        <row r="475">
          <cell r="AB475"/>
          <cell r="AC475"/>
          <cell r="AD475"/>
          <cell r="AE475"/>
          <cell r="AF475"/>
        </row>
        <row r="476">
          <cell r="AB476"/>
          <cell r="AC476"/>
          <cell r="AD476"/>
          <cell r="AE476"/>
          <cell r="AF476"/>
        </row>
        <row r="477">
          <cell r="AB477"/>
          <cell r="AC477"/>
          <cell r="AD477"/>
          <cell r="AE477"/>
          <cell r="AF477"/>
        </row>
        <row r="478">
          <cell r="AB478"/>
          <cell r="AC478"/>
          <cell r="AD478"/>
          <cell r="AE478"/>
          <cell r="AF478"/>
        </row>
        <row r="479">
          <cell r="AB479"/>
          <cell r="AC479"/>
          <cell r="AD479"/>
          <cell r="AE479"/>
          <cell r="AF479"/>
        </row>
        <row r="480">
          <cell r="AB480"/>
          <cell r="AC480"/>
          <cell r="AD480"/>
          <cell r="AE480"/>
          <cell r="AF480"/>
        </row>
        <row r="481">
          <cell r="AB481"/>
          <cell r="AC481"/>
          <cell r="AD481"/>
          <cell r="AE481"/>
          <cell r="AF481"/>
        </row>
        <row r="482">
          <cell r="AB482"/>
          <cell r="AC482"/>
          <cell r="AD482"/>
          <cell r="AE482"/>
          <cell r="AF482"/>
        </row>
        <row r="483">
          <cell r="AB483"/>
          <cell r="AC483"/>
          <cell r="AD483"/>
          <cell r="AE483"/>
          <cell r="AF483"/>
        </row>
        <row r="484">
          <cell r="AB484"/>
          <cell r="AC484"/>
          <cell r="AD484"/>
          <cell r="AE484"/>
          <cell r="AF484"/>
        </row>
        <row r="485">
          <cell r="AB485"/>
          <cell r="AC485"/>
          <cell r="AD485"/>
          <cell r="AE485"/>
          <cell r="AF485"/>
        </row>
        <row r="486">
          <cell r="AB486"/>
          <cell r="AC486"/>
          <cell r="AD486"/>
          <cell r="AE486"/>
          <cell r="AF486"/>
        </row>
        <row r="487">
          <cell r="AB487"/>
          <cell r="AC487"/>
          <cell r="AD487"/>
          <cell r="AE487"/>
          <cell r="AF487"/>
        </row>
        <row r="488">
          <cell r="AB488"/>
          <cell r="AC488"/>
          <cell r="AD488"/>
          <cell r="AE488"/>
          <cell r="AF488"/>
        </row>
        <row r="489">
          <cell r="AB489"/>
          <cell r="AC489"/>
          <cell r="AD489"/>
          <cell r="AE489"/>
          <cell r="AF489"/>
        </row>
        <row r="490">
          <cell r="AB490"/>
          <cell r="AC490"/>
          <cell r="AD490"/>
          <cell r="AE490"/>
          <cell r="AF490"/>
        </row>
        <row r="491">
          <cell r="AB491"/>
          <cell r="AC491"/>
          <cell r="AD491"/>
          <cell r="AE491"/>
          <cell r="AF491"/>
        </row>
        <row r="492">
          <cell r="AB492"/>
          <cell r="AC492"/>
          <cell r="AD492"/>
          <cell r="AE492"/>
          <cell r="AF492"/>
        </row>
        <row r="493">
          <cell r="AB493"/>
          <cell r="AC493"/>
          <cell r="AD493"/>
          <cell r="AE493"/>
          <cell r="AF493"/>
        </row>
        <row r="494">
          <cell r="AB494"/>
          <cell r="AC494"/>
          <cell r="AD494"/>
          <cell r="AE494"/>
          <cell r="AF494"/>
        </row>
        <row r="495">
          <cell r="AB495"/>
          <cell r="AC495"/>
          <cell r="AD495"/>
          <cell r="AE495"/>
          <cell r="AF495"/>
        </row>
        <row r="496">
          <cell r="AB496"/>
          <cell r="AC496"/>
          <cell r="AD496"/>
          <cell r="AE496"/>
          <cell r="AF496"/>
        </row>
        <row r="497">
          <cell r="AB497"/>
          <cell r="AC497"/>
          <cell r="AD497"/>
          <cell r="AE497"/>
          <cell r="AF497"/>
        </row>
        <row r="498">
          <cell r="AB498"/>
          <cell r="AC498"/>
          <cell r="AD498"/>
          <cell r="AE498"/>
          <cell r="AF498"/>
        </row>
        <row r="499">
          <cell r="AB499"/>
          <cell r="AC499"/>
          <cell r="AD499"/>
          <cell r="AE499"/>
          <cell r="AF499"/>
        </row>
        <row r="500">
          <cell r="AB500"/>
          <cell r="AC500"/>
          <cell r="AD500"/>
          <cell r="AE500"/>
          <cell r="AF500"/>
        </row>
        <row r="501">
          <cell r="AB501"/>
          <cell r="AC501"/>
          <cell r="AD501"/>
          <cell r="AE501"/>
          <cell r="AF501"/>
        </row>
        <row r="502">
          <cell r="AB502"/>
          <cell r="AC502"/>
          <cell r="AD502"/>
          <cell r="AE502"/>
          <cell r="AF502"/>
        </row>
        <row r="503">
          <cell r="AB503"/>
          <cell r="AC503"/>
          <cell r="AD503"/>
          <cell r="AE503"/>
          <cell r="AF503"/>
        </row>
        <row r="504">
          <cell r="AB504"/>
          <cell r="AC504"/>
          <cell r="AD504"/>
          <cell r="AE504"/>
          <cell r="AF504"/>
        </row>
        <row r="505">
          <cell r="AB505"/>
          <cell r="AC505"/>
          <cell r="AD505"/>
          <cell r="AE505"/>
          <cell r="AF505"/>
        </row>
        <row r="506">
          <cell r="AB506"/>
          <cell r="AC506"/>
          <cell r="AD506"/>
          <cell r="AE506"/>
          <cell r="AF506"/>
        </row>
        <row r="507">
          <cell r="AB507"/>
          <cell r="AC507"/>
          <cell r="AD507"/>
          <cell r="AE507"/>
          <cell r="AF507"/>
        </row>
        <row r="508">
          <cell r="AB508"/>
          <cell r="AC508"/>
          <cell r="AD508"/>
          <cell r="AE508"/>
          <cell r="AF508"/>
        </row>
        <row r="509">
          <cell r="AB509"/>
          <cell r="AC509"/>
          <cell r="AD509"/>
          <cell r="AE509"/>
          <cell r="AF509"/>
        </row>
        <row r="510">
          <cell r="AB510"/>
          <cell r="AC510"/>
          <cell r="AD510"/>
          <cell r="AE510"/>
          <cell r="AF510"/>
        </row>
        <row r="511">
          <cell r="AB511"/>
          <cell r="AC511"/>
          <cell r="AD511"/>
          <cell r="AE511"/>
          <cell r="AF511"/>
        </row>
        <row r="512">
          <cell r="AB512"/>
          <cell r="AC512"/>
          <cell r="AD512"/>
          <cell r="AE512"/>
          <cell r="AF512"/>
        </row>
        <row r="513">
          <cell r="AB513"/>
          <cell r="AC513"/>
          <cell r="AD513"/>
          <cell r="AE513"/>
          <cell r="AF513"/>
        </row>
        <row r="514">
          <cell r="AB514"/>
          <cell r="AC514"/>
          <cell r="AD514"/>
          <cell r="AE514"/>
          <cell r="AF514"/>
        </row>
        <row r="515">
          <cell r="AB515"/>
          <cell r="AC515"/>
          <cell r="AD515"/>
          <cell r="AE515"/>
          <cell r="AF515"/>
        </row>
        <row r="516">
          <cell r="AB516"/>
          <cell r="AC516"/>
          <cell r="AD516"/>
          <cell r="AE516"/>
          <cell r="AF516"/>
        </row>
        <row r="517">
          <cell r="AB517"/>
          <cell r="AC517"/>
          <cell r="AD517"/>
          <cell r="AE517"/>
          <cell r="AF517"/>
        </row>
        <row r="518">
          <cell r="AB518"/>
          <cell r="AC518"/>
          <cell r="AD518"/>
          <cell r="AE518"/>
          <cell r="AF518"/>
        </row>
        <row r="519">
          <cell r="AB519"/>
          <cell r="AC519"/>
          <cell r="AD519"/>
          <cell r="AE519"/>
          <cell r="AF519"/>
        </row>
        <row r="520">
          <cell r="AB520"/>
          <cell r="AC520"/>
          <cell r="AD520"/>
          <cell r="AE520"/>
          <cell r="AF520"/>
        </row>
        <row r="521">
          <cell r="AB521"/>
          <cell r="AC521"/>
          <cell r="AD521"/>
          <cell r="AE521"/>
          <cell r="AF521"/>
        </row>
        <row r="522">
          <cell r="AB522"/>
          <cell r="AC522"/>
          <cell r="AD522"/>
          <cell r="AE522"/>
          <cell r="AF522"/>
        </row>
        <row r="523">
          <cell r="AB523"/>
          <cell r="AC523"/>
          <cell r="AD523"/>
          <cell r="AE523"/>
          <cell r="AF523"/>
        </row>
        <row r="524">
          <cell r="AB524"/>
          <cell r="AC524"/>
          <cell r="AD524"/>
          <cell r="AE524"/>
          <cell r="AF524"/>
        </row>
        <row r="525">
          <cell r="AB525"/>
          <cell r="AC525"/>
          <cell r="AD525"/>
          <cell r="AE525"/>
          <cell r="AF525"/>
        </row>
        <row r="526">
          <cell r="AB526"/>
          <cell r="AC526"/>
          <cell r="AD526"/>
          <cell r="AE526"/>
          <cell r="AF526"/>
        </row>
        <row r="527">
          <cell r="AB527"/>
          <cell r="AC527"/>
          <cell r="AD527"/>
          <cell r="AE527"/>
          <cell r="AF527"/>
        </row>
        <row r="528">
          <cell r="AB528"/>
          <cell r="AC528"/>
          <cell r="AD528"/>
          <cell r="AE528"/>
          <cell r="AF528"/>
        </row>
        <row r="529">
          <cell r="AB529"/>
          <cell r="AC529"/>
          <cell r="AD529"/>
          <cell r="AE529"/>
          <cell r="AF529"/>
        </row>
        <row r="530">
          <cell r="AB530"/>
          <cell r="AC530"/>
          <cell r="AD530"/>
          <cell r="AE530"/>
          <cell r="AF530"/>
        </row>
        <row r="531">
          <cell r="AB531"/>
          <cell r="AC531"/>
          <cell r="AD531"/>
          <cell r="AE531"/>
          <cell r="AF531"/>
        </row>
        <row r="532">
          <cell r="AB532"/>
          <cell r="AC532"/>
          <cell r="AD532"/>
          <cell r="AE532"/>
          <cell r="AF532"/>
        </row>
        <row r="533">
          <cell r="AB533"/>
          <cell r="AC533"/>
          <cell r="AD533"/>
          <cell r="AE533"/>
          <cell r="AF533"/>
        </row>
        <row r="534">
          <cell r="AB534"/>
          <cell r="AC534"/>
          <cell r="AD534"/>
          <cell r="AE534"/>
          <cell r="AF534"/>
        </row>
        <row r="535">
          <cell r="AB535"/>
          <cell r="AC535"/>
          <cell r="AD535"/>
          <cell r="AE535"/>
          <cell r="AF535"/>
        </row>
        <row r="536">
          <cell r="AB536"/>
          <cell r="AC536"/>
          <cell r="AD536"/>
          <cell r="AE536"/>
          <cell r="AF536"/>
        </row>
        <row r="537">
          <cell r="AB537"/>
          <cell r="AC537"/>
          <cell r="AD537"/>
          <cell r="AE537"/>
          <cell r="AF537"/>
        </row>
        <row r="538">
          <cell r="AB538"/>
          <cell r="AC538"/>
          <cell r="AD538"/>
          <cell r="AE538"/>
          <cell r="AF538"/>
        </row>
        <row r="539">
          <cell r="AB539"/>
          <cell r="AC539"/>
          <cell r="AD539"/>
          <cell r="AE539"/>
          <cell r="AF539"/>
        </row>
        <row r="540">
          <cell r="AB540"/>
          <cell r="AC540"/>
          <cell r="AD540"/>
          <cell r="AE540"/>
          <cell r="AF540"/>
        </row>
        <row r="541">
          <cell r="AB541"/>
          <cell r="AC541"/>
          <cell r="AD541"/>
          <cell r="AE541"/>
          <cell r="AF541"/>
        </row>
        <row r="542">
          <cell r="AB542"/>
          <cell r="AC542"/>
          <cell r="AD542"/>
          <cell r="AE542"/>
          <cell r="AF542"/>
        </row>
        <row r="543">
          <cell r="AB543"/>
          <cell r="AC543"/>
          <cell r="AD543"/>
          <cell r="AE543"/>
          <cell r="AF543"/>
        </row>
        <row r="544">
          <cell r="AB544"/>
          <cell r="AC544"/>
          <cell r="AD544"/>
          <cell r="AE544"/>
          <cell r="AF544"/>
        </row>
        <row r="545">
          <cell r="AB545"/>
          <cell r="AC545"/>
          <cell r="AD545"/>
          <cell r="AE545"/>
          <cell r="AF545"/>
        </row>
        <row r="546">
          <cell r="AB546"/>
          <cell r="AC546"/>
          <cell r="AD546"/>
          <cell r="AE546"/>
          <cell r="AF546"/>
        </row>
        <row r="547">
          <cell r="AB547"/>
          <cell r="AC547"/>
          <cell r="AD547"/>
          <cell r="AE547"/>
          <cell r="AF547"/>
        </row>
        <row r="548">
          <cell r="AB548"/>
          <cell r="AC548"/>
          <cell r="AD548"/>
          <cell r="AE548"/>
          <cell r="AF548"/>
        </row>
        <row r="549">
          <cell r="AB549"/>
          <cell r="AC549"/>
          <cell r="AD549"/>
          <cell r="AE549"/>
          <cell r="AF549"/>
        </row>
        <row r="550">
          <cell r="AB550"/>
          <cell r="AC550"/>
          <cell r="AD550"/>
          <cell r="AE550"/>
          <cell r="AF550"/>
        </row>
        <row r="551">
          <cell r="AB551"/>
          <cell r="AC551"/>
          <cell r="AD551"/>
          <cell r="AE551"/>
          <cell r="AF551"/>
        </row>
        <row r="552">
          <cell r="AB552"/>
          <cell r="AC552"/>
          <cell r="AD552"/>
          <cell r="AE552"/>
          <cell r="AF552"/>
        </row>
        <row r="553">
          <cell r="AB553"/>
          <cell r="AC553"/>
          <cell r="AD553"/>
          <cell r="AE553"/>
          <cell r="AF553"/>
        </row>
        <row r="554">
          <cell r="AB554"/>
          <cell r="AC554"/>
          <cell r="AD554"/>
          <cell r="AE554"/>
          <cell r="AF554"/>
        </row>
        <row r="555">
          <cell r="AB555"/>
          <cell r="AC555"/>
          <cell r="AD555"/>
          <cell r="AE555"/>
          <cell r="AF555"/>
        </row>
        <row r="556">
          <cell r="AB556"/>
          <cell r="AC556"/>
          <cell r="AD556"/>
          <cell r="AE556"/>
          <cell r="AF556"/>
        </row>
        <row r="557">
          <cell r="AB557"/>
          <cell r="AC557"/>
          <cell r="AD557"/>
          <cell r="AE557"/>
          <cell r="AF557"/>
        </row>
        <row r="558">
          <cell r="AB558"/>
          <cell r="AC558"/>
          <cell r="AD558"/>
          <cell r="AE558"/>
          <cell r="AF558"/>
        </row>
        <row r="559">
          <cell r="AB559"/>
          <cell r="AC559"/>
          <cell r="AD559"/>
          <cell r="AE559"/>
          <cell r="AF559"/>
        </row>
        <row r="560">
          <cell r="AB560"/>
          <cell r="AC560"/>
          <cell r="AD560"/>
          <cell r="AE560"/>
          <cell r="AF560"/>
        </row>
        <row r="561">
          <cell r="AB561"/>
          <cell r="AC561"/>
          <cell r="AD561"/>
          <cell r="AE561"/>
          <cell r="AF561"/>
        </row>
        <row r="562">
          <cell r="AB562"/>
          <cell r="AC562"/>
          <cell r="AD562"/>
          <cell r="AE562"/>
          <cell r="AF562"/>
        </row>
        <row r="563">
          <cell r="AB563"/>
          <cell r="AC563"/>
          <cell r="AD563"/>
          <cell r="AE563"/>
          <cell r="AF563"/>
        </row>
        <row r="564">
          <cell r="AB564"/>
          <cell r="AC564"/>
          <cell r="AD564"/>
          <cell r="AE564"/>
          <cell r="AF564"/>
        </row>
        <row r="565">
          <cell r="AB565"/>
          <cell r="AC565"/>
          <cell r="AD565"/>
          <cell r="AE565"/>
          <cell r="AF565"/>
        </row>
        <row r="566">
          <cell r="AB566"/>
          <cell r="AC566"/>
          <cell r="AD566"/>
          <cell r="AE566"/>
          <cell r="AF566"/>
        </row>
        <row r="567">
          <cell r="AB567"/>
          <cell r="AC567"/>
          <cell r="AD567"/>
          <cell r="AE567"/>
          <cell r="AF567"/>
        </row>
        <row r="568">
          <cell r="AB568"/>
          <cell r="AC568"/>
          <cell r="AD568"/>
          <cell r="AE568"/>
          <cell r="AF568"/>
        </row>
        <row r="569">
          <cell r="AB569"/>
          <cell r="AC569"/>
          <cell r="AD569"/>
          <cell r="AE569"/>
          <cell r="AF569"/>
        </row>
        <row r="570">
          <cell r="AB570"/>
          <cell r="AC570"/>
          <cell r="AD570"/>
          <cell r="AE570"/>
          <cell r="AF570"/>
        </row>
        <row r="571">
          <cell r="AB571"/>
          <cell r="AC571"/>
          <cell r="AD571"/>
          <cell r="AE571"/>
          <cell r="AF571"/>
        </row>
        <row r="572">
          <cell r="AB572"/>
          <cell r="AC572"/>
          <cell r="AD572"/>
          <cell r="AE572"/>
          <cell r="AF572"/>
        </row>
        <row r="573">
          <cell r="AB573"/>
          <cell r="AC573"/>
          <cell r="AD573"/>
          <cell r="AE573"/>
          <cell r="AF573"/>
        </row>
        <row r="574">
          <cell r="AB574"/>
          <cell r="AC574"/>
          <cell r="AD574"/>
          <cell r="AE574"/>
          <cell r="AF574"/>
        </row>
        <row r="575">
          <cell r="AB575"/>
          <cell r="AC575"/>
          <cell r="AD575"/>
          <cell r="AE575"/>
          <cell r="AF575"/>
        </row>
        <row r="576">
          <cell r="AB576"/>
          <cell r="AC576"/>
          <cell r="AD576"/>
          <cell r="AE576"/>
          <cell r="AF576"/>
        </row>
        <row r="577">
          <cell r="AB577"/>
          <cell r="AC577"/>
          <cell r="AD577"/>
          <cell r="AE577"/>
          <cell r="AF577"/>
        </row>
        <row r="578">
          <cell r="AB578"/>
          <cell r="AC578"/>
          <cell r="AD578"/>
          <cell r="AE578"/>
          <cell r="AF578"/>
        </row>
        <row r="579">
          <cell r="AB579"/>
          <cell r="AC579"/>
          <cell r="AD579"/>
          <cell r="AE579"/>
          <cell r="AF579"/>
        </row>
        <row r="580">
          <cell r="AB580"/>
          <cell r="AC580"/>
          <cell r="AD580"/>
          <cell r="AE580"/>
          <cell r="AF580"/>
        </row>
        <row r="581">
          <cell r="AB581"/>
          <cell r="AC581"/>
          <cell r="AD581"/>
          <cell r="AE581"/>
          <cell r="AF581"/>
        </row>
        <row r="582">
          <cell r="AB582"/>
          <cell r="AC582"/>
          <cell r="AD582"/>
          <cell r="AE582"/>
          <cell r="AF582"/>
        </row>
        <row r="583">
          <cell r="AB583"/>
          <cell r="AC583"/>
          <cell r="AD583"/>
          <cell r="AE583"/>
          <cell r="AF583"/>
        </row>
        <row r="584">
          <cell r="AB584"/>
          <cell r="AC584"/>
          <cell r="AD584"/>
          <cell r="AE584"/>
          <cell r="AF584"/>
        </row>
        <row r="585">
          <cell r="AB585"/>
          <cell r="AC585"/>
          <cell r="AD585"/>
          <cell r="AE585"/>
          <cell r="AF585"/>
        </row>
        <row r="586">
          <cell r="AB586"/>
          <cell r="AC586"/>
          <cell r="AD586"/>
          <cell r="AE586"/>
          <cell r="AF586"/>
        </row>
        <row r="587">
          <cell r="AB587"/>
          <cell r="AC587"/>
          <cell r="AD587"/>
          <cell r="AE587"/>
          <cell r="AF587"/>
        </row>
        <row r="588">
          <cell r="AB588"/>
          <cell r="AC588"/>
          <cell r="AD588"/>
          <cell r="AE588"/>
          <cell r="AF588"/>
        </row>
        <row r="589">
          <cell r="AB589"/>
          <cell r="AC589"/>
          <cell r="AD589"/>
          <cell r="AE589"/>
          <cell r="AF589"/>
        </row>
        <row r="590">
          <cell r="AB590"/>
          <cell r="AC590"/>
          <cell r="AD590"/>
          <cell r="AE590"/>
          <cell r="AF590"/>
        </row>
        <row r="591">
          <cell r="AB591"/>
          <cell r="AC591"/>
          <cell r="AD591"/>
          <cell r="AE591"/>
          <cell r="AF591"/>
        </row>
        <row r="592">
          <cell r="AB592"/>
          <cell r="AC592"/>
          <cell r="AD592"/>
          <cell r="AE592"/>
          <cell r="AF592"/>
        </row>
        <row r="593">
          <cell r="AB593"/>
          <cell r="AC593"/>
          <cell r="AD593"/>
          <cell r="AE593"/>
          <cell r="AF593"/>
        </row>
        <row r="594">
          <cell r="AB594"/>
          <cell r="AC594"/>
          <cell r="AD594"/>
          <cell r="AE594"/>
          <cell r="AF594"/>
        </row>
        <row r="595">
          <cell r="AB595"/>
          <cell r="AC595"/>
          <cell r="AD595"/>
          <cell r="AE595"/>
          <cell r="AF595"/>
        </row>
        <row r="596">
          <cell r="AB596"/>
          <cell r="AC596"/>
          <cell r="AD596"/>
          <cell r="AE596"/>
          <cell r="AF596"/>
        </row>
        <row r="597">
          <cell r="AB597"/>
          <cell r="AC597"/>
          <cell r="AD597"/>
          <cell r="AE597"/>
          <cell r="AF597"/>
        </row>
        <row r="598">
          <cell r="AB598"/>
          <cell r="AC598"/>
          <cell r="AD598"/>
          <cell r="AE598"/>
          <cell r="AF598"/>
        </row>
        <row r="599">
          <cell r="AB599"/>
          <cell r="AC599"/>
          <cell r="AD599"/>
          <cell r="AE599"/>
          <cell r="AF599"/>
        </row>
        <row r="600">
          <cell r="AB600"/>
          <cell r="AC600"/>
          <cell r="AD600"/>
          <cell r="AE600"/>
          <cell r="AF600"/>
        </row>
        <row r="601">
          <cell r="AB601"/>
          <cell r="AC601"/>
          <cell r="AD601"/>
          <cell r="AE601"/>
          <cell r="AF601"/>
        </row>
        <row r="602">
          <cell r="AB602"/>
          <cell r="AC602"/>
          <cell r="AD602"/>
          <cell r="AE602"/>
          <cell r="AF602"/>
        </row>
        <row r="603">
          <cell r="AB603"/>
          <cell r="AC603"/>
          <cell r="AD603"/>
          <cell r="AE603"/>
          <cell r="AF603"/>
        </row>
        <row r="604">
          <cell r="AB604"/>
          <cell r="AC604"/>
          <cell r="AD604"/>
          <cell r="AE604"/>
          <cell r="AF604"/>
        </row>
        <row r="605">
          <cell r="AB605"/>
          <cell r="AC605"/>
          <cell r="AD605"/>
          <cell r="AE605"/>
          <cell r="AF605"/>
        </row>
        <row r="606">
          <cell r="AB606"/>
          <cell r="AC606"/>
          <cell r="AD606"/>
          <cell r="AE606"/>
          <cell r="AF606"/>
        </row>
        <row r="607">
          <cell r="AB607"/>
          <cell r="AC607"/>
          <cell r="AD607"/>
          <cell r="AE607"/>
          <cell r="AF607"/>
        </row>
        <row r="608">
          <cell r="AB608"/>
          <cell r="AC608"/>
          <cell r="AD608"/>
          <cell r="AE608"/>
          <cell r="AF608"/>
        </row>
        <row r="609">
          <cell r="AB609"/>
          <cell r="AC609"/>
          <cell r="AD609"/>
          <cell r="AE609"/>
          <cell r="AF609"/>
        </row>
        <row r="610">
          <cell r="AB610"/>
          <cell r="AC610"/>
          <cell r="AD610"/>
          <cell r="AE610"/>
          <cell r="AF610"/>
        </row>
        <row r="611">
          <cell r="AB611"/>
          <cell r="AC611"/>
          <cell r="AD611"/>
          <cell r="AE611"/>
          <cell r="AF611"/>
        </row>
        <row r="612">
          <cell r="AB612"/>
          <cell r="AC612"/>
          <cell r="AD612"/>
          <cell r="AE612"/>
          <cell r="AF612"/>
        </row>
        <row r="613">
          <cell r="AB613"/>
          <cell r="AC613"/>
          <cell r="AD613"/>
          <cell r="AE613"/>
          <cell r="AF613"/>
        </row>
        <row r="614">
          <cell r="AB614"/>
          <cell r="AC614"/>
          <cell r="AD614"/>
          <cell r="AE614"/>
          <cell r="AF614"/>
        </row>
        <row r="615">
          <cell r="AB615"/>
          <cell r="AC615"/>
          <cell r="AD615"/>
          <cell r="AE615"/>
          <cell r="AF615"/>
        </row>
        <row r="616">
          <cell r="AB616"/>
          <cell r="AC616"/>
          <cell r="AD616"/>
          <cell r="AE616"/>
          <cell r="AF616"/>
        </row>
        <row r="617">
          <cell r="AB617"/>
          <cell r="AC617"/>
          <cell r="AD617"/>
          <cell r="AE617"/>
          <cell r="AF617"/>
        </row>
        <row r="618">
          <cell r="AB618"/>
          <cell r="AC618"/>
          <cell r="AD618"/>
          <cell r="AE618"/>
          <cell r="AF618"/>
        </row>
        <row r="619">
          <cell r="AB619"/>
          <cell r="AC619"/>
          <cell r="AD619"/>
          <cell r="AE619"/>
          <cell r="AF619"/>
        </row>
        <row r="620">
          <cell r="AB620"/>
          <cell r="AC620"/>
          <cell r="AD620"/>
          <cell r="AE620"/>
          <cell r="AF620"/>
        </row>
        <row r="621">
          <cell r="AB621"/>
          <cell r="AC621"/>
          <cell r="AD621"/>
          <cell r="AE621"/>
          <cell r="AF621"/>
        </row>
        <row r="622">
          <cell r="AB622"/>
          <cell r="AC622"/>
          <cell r="AD622"/>
          <cell r="AE622"/>
          <cell r="AF622"/>
        </row>
        <row r="623">
          <cell r="AB623"/>
          <cell r="AC623"/>
          <cell r="AD623"/>
          <cell r="AE623"/>
          <cell r="AF623"/>
        </row>
        <row r="624">
          <cell r="AB624"/>
          <cell r="AC624"/>
          <cell r="AD624"/>
          <cell r="AE624"/>
          <cell r="AF624"/>
        </row>
        <row r="625">
          <cell r="AB625"/>
          <cell r="AC625"/>
          <cell r="AD625"/>
          <cell r="AE625"/>
          <cell r="AF625"/>
        </row>
        <row r="626">
          <cell r="AB626"/>
          <cell r="AC626"/>
          <cell r="AD626"/>
          <cell r="AE626"/>
          <cell r="AF626"/>
        </row>
        <row r="627">
          <cell r="AB627"/>
          <cell r="AC627"/>
          <cell r="AD627"/>
          <cell r="AE627"/>
          <cell r="AF627"/>
        </row>
        <row r="628">
          <cell r="AB628"/>
          <cell r="AC628"/>
          <cell r="AD628"/>
          <cell r="AE628"/>
          <cell r="AF628"/>
        </row>
        <row r="629">
          <cell r="AB629"/>
          <cell r="AC629"/>
          <cell r="AD629"/>
          <cell r="AE629"/>
          <cell r="AF629"/>
        </row>
        <row r="630">
          <cell r="AB630"/>
          <cell r="AC630"/>
          <cell r="AD630"/>
          <cell r="AE630"/>
          <cell r="AF630"/>
        </row>
        <row r="631">
          <cell r="AB631"/>
          <cell r="AC631"/>
          <cell r="AD631"/>
          <cell r="AE631"/>
          <cell r="AF631"/>
        </row>
        <row r="632">
          <cell r="AB632"/>
          <cell r="AC632"/>
          <cell r="AD632"/>
          <cell r="AE632"/>
          <cell r="AF632"/>
        </row>
        <row r="633">
          <cell r="AB633"/>
          <cell r="AC633"/>
          <cell r="AD633"/>
          <cell r="AE633"/>
          <cell r="AF633"/>
        </row>
        <row r="634">
          <cell r="AB634"/>
          <cell r="AC634"/>
          <cell r="AD634"/>
          <cell r="AE634"/>
          <cell r="AF634"/>
        </row>
        <row r="635">
          <cell r="AB635"/>
          <cell r="AC635"/>
          <cell r="AD635"/>
          <cell r="AE635"/>
          <cell r="AF635"/>
        </row>
        <row r="636">
          <cell r="AB636"/>
          <cell r="AC636"/>
          <cell r="AD636"/>
          <cell r="AE636"/>
          <cell r="AF636"/>
        </row>
        <row r="637">
          <cell r="AB637"/>
          <cell r="AC637"/>
          <cell r="AD637"/>
          <cell r="AE637"/>
          <cell r="AF637"/>
        </row>
        <row r="638">
          <cell r="AB638"/>
          <cell r="AC638"/>
          <cell r="AD638"/>
          <cell r="AE638"/>
          <cell r="AF638"/>
        </row>
        <row r="639">
          <cell r="AB639"/>
          <cell r="AC639"/>
          <cell r="AD639"/>
          <cell r="AE639"/>
          <cell r="AF639"/>
        </row>
        <row r="640">
          <cell r="AB640"/>
          <cell r="AC640"/>
          <cell r="AD640"/>
          <cell r="AE640"/>
          <cell r="AF640"/>
        </row>
        <row r="641">
          <cell r="AB641"/>
          <cell r="AC641"/>
          <cell r="AD641"/>
          <cell r="AE641"/>
          <cell r="AF641"/>
        </row>
        <row r="642">
          <cell r="AB642"/>
          <cell r="AC642"/>
          <cell r="AD642"/>
          <cell r="AE642"/>
          <cell r="AF642"/>
        </row>
        <row r="643">
          <cell r="AB643"/>
          <cell r="AC643"/>
          <cell r="AD643"/>
          <cell r="AE643"/>
          <cell r="AF643"/>
        </row>
        <row r="644">
          <cell r="AB644"/>
          <cell r="AC644"/>
          <cell r="AD644"/>
          <cell r="AE644"/>
          <cell r="AF644"/>
        </row>
        <row r="645">
          <cell r="AB645"/>
          <cell r="AC645"/>
          <cell r="AD645"/>
          <cell r="AE645"/>
          <cell r="AF645"/>
        </row>
        <row r="646">
          <cell r="AB646"/>
          <cell r="AC646"/>
          <cell r="AD646"/>
          <cell r="AE646"/>
          <cell r="AF646"/>
        </row>
        <row r="647">
          <cell r="AB647"/>
          <cell r="AC647"/>
          <cell r="AD647"/>
          <cell r="AE647"/>
          <cell r="AF647"/>
        </row>
        <row r="648">
          <cell r="AB648"/>
          <cell r="AC648"/>
          <cell r="AD648"/>
          <cell r="AE648"/>
          <cell r="AF648"/>
        </row>
        <row r="649">
          <cell r="AB649"/>
          <cell r="AC649"/>
          <cell r="AD649"/>
          <cell r="AE649"/>
          <cell r="AF649"/>
        </row>
        <row r="650">
          <cell r="AB650"/>
          <cell r="AC650"/>
          <cell r="AD650"/>
          <cell r="AE650"/>
          <cell r="AF650"/>
        </row>
        <row r="651">
          <cell r="AB651"/>
          <cell r="AC651"/>
          <cell r="AD651"/>
          <cell r="AE651"/>
          <cell r="AF651"/>
        </row>
        <row r="652">
          <cell r="AB652"/>
          <cell r="AC652"/>
          <cell r="AD652"/>
          <cell r="AE652"/>
          <cell r="AF652"/>
        </row>
        <row r="653">
          <cell r="AB653"/>
          <cell r="AC653"/>
          <cell r="AD653"/>
          <cell r="AE653"/>
          <cell r="AF653"/>
        </row>
        <row r="654">
          <cell r="AB654"/>
          <cell r="AC654"/>
          <cell r="AD654"/>
          <cell r="AE654"/>
          <cell r="AF654"/>
        </row>
        <row r="655">
          <cell r="AB655"/>
          <cell r="AC655"/>
          <cell r="AD655"/>
          <cell r="AE655"/>
          <cell r="AF655"/>
        </row>
        <row r="656">
          <cell r="AB656"/>
          <cell r="AC656"/>
          <cell r="AD656"/>
          <cell r="AE656"/>
          <cell r="AF656"/>
        </row>
        <row r="657">
          <cell r="AB657"/>
          <cell r="AC657"/>
          <cell r="AD657"/>
          <cell r="AE657"/>
          <cell r="AF657"/>
        </row>
        <row r="658">
          <cell r="AB658"/>
          <cell r="AC658"/>
          <cell r="AD658"/>
          <cell r="AE658"/>
          <cell r="AF658"/>
        </row>
        <row r="659">
          <cell r="AB659"/>
          <cell r="AC659"/>
          <cell r="AD659"/>
          <cell r="AE659"/>
          <cell r="AF659"/>
        </row>
        <row r="660">
          <cell r="AB660"/>
          <cell r="AC660"/>
          <cell r="AD660"/>
          <cell r="AE660"/>
          <cell r="AF660"/>
        </row>
        <row r="661">
          <cell r="AB661"/>
          <cell r="AC661"/>
          <cell r="AD661"/>
          <cell r="AE661"/>
          <cell r="AF661"/>
        </row>
        <row r="662">
          <cell r="AB662"/>
          <cell r="AC662"/>
          <cell r="AD662"/>
          <cell r="AE662"/>
          <cell r="AF662"/>
        </row>
        <row r="663">
          <cell r="AB663"/>
          <cell r="AC663"/>
          <cell r="AD663"/>
          <cell r="AE663"/>
          <cell r="AF663"/>
        </row>
        <row r="664">
          <cell r="AB664"/>
          <cell r="AC664"/>
          <cell r="AD664"/>
          <cell r="AE664"/>
          <cell r="AF664"/>
        </row>
        <row r="665">
          <cell r="AB665"/>
          <cell r="AC665"/>
          <cell r="AD665"/>
          <cell r="AE665"/>
          <cell r="AF665"/>
        </row>
        <row r="666">
          <cell r="AB666"/>
          <cell r="AC666"/>
          <cell r="AD666"/>
          <cell r="AE666"/>
          <cell r="AF666"/>
        </row>
        <row r="667">
          <cell r="AB667"/>
          <cell r="AC667"/>
          <cell r="AD667"/>
          <cell r="AE667"/>
          <cell r="AF667"/>
        </row>
        <row r="668">
          <cell r="AB668"/>
          <cell r="AC668"/>
          <cell r="AD668"/>
          <cell r="AE668"/>
          <cell r="AF668"/>
        </row>
        <row r="669">
          <cell r="AB669"/>
          <cell r="AC669"/>
          <cell r="AD669"/>
          <cell r="AE669"/>
          <cell r="AF669"/>
        </row>
        <row r="670">
          <cell r="AB670"/>
          <cell r="AC670"/>
          <cell r="AD670"/>
          <cell r="AE670"/>
          <cell r="AF670"/>
        </row>
        <row r="671">
          <cell r="AB671"/>
          <cell r="AC671"/>
          <cell r="AD671"/>
          <cell r="AE671"/>
          <cell r="AF671"/>
        </row>
        <row r="672">
          <cell r="AB672"/>
          <cell r="AC672"/>
          <cell r="AD672"/>
          <cell r="AE672"/>
          <cell r="AF672"/>
        </row>
        <row r="673">
          <cell r="AB673"/>
          <cell r="AC673"/>
          <cell r="AD673"/>
          <cell r="AE673"/>
          <cell r="AF673"/>
        </row>
        <row r="674">
          <cell r="AB674"/>
          <cell r="AC674"/>
          <cell r="AD674"/>
          <cell r="AE674"/>
          <cell r="AF674"/>
        </row>
        <row r="675">
          <cell r="AB675"/>
          <cell r="AC675"/>
          <cell r="AD675"/>
          <cell r="AE675"/>
          <cell r="AF675"/>
        </row>
        <row r="676">
          <cell r="AB676"/>
          <cell r="AC676"/>
          <cell r="AD676"/>
          <cell r="AE676"/>
          <cell r="AF676"/>
        </row>
        <row r="677">
          <cell r="AB677"/>
          <cell r="AC677"/>
          <cell r="AD677"/>
          <cell r="AE677"/>
          <cell r="AF677"/>
        </row>
        <row r="678">
          <cell r="AB678"/>
          <cell r="AC678"/>
          <cell r="AD678"/>
          <cell r="AE678"/>
          <cell r="AF678"/>
        </row>
        <row r="679">
          <cell r="AB679"/>
          <cell r="AC679"/>
          <cell r="AD679"/>
          <cell r="AE679"/>
          <cell r="AF679"/>
        </row>
        <row r="680">
          <cell r="AB680"/>
          <cell r="AC680"/>
          <cell r="AD680"/>
          <cell r="AE680"/>
          <cell r="AF680"/>
        </row>
        <row r="681">
          <cell r="AB681"/>
          <cell r="AC681"/>
          <cell r="AD681"/>
          <cell r="AE681"/>
          <cell r="AF681"/>
        </row>
        <row r="682">
          <cell r="AB682"/>
          <cell r="AC682"/>
          <cell r="AD682"/>
          <cell r="AE682"/>
          <cell r="AF682"/>
        </row>
        <row r="683">
          <cell r="AB683"/>
          <cell r="AC683"/>
          <cell r="AD683"/>
          <cell r="AE683"/>
          <cell r="AF683"/>
        </row>
        <row r="684">
          <cell r="AB684"/>
          <cell r="AC684"/>
          <cell r="AD684"/>
          <cell r="AE684"/>
          <cell r="AF684"/>
        </row>
        <row r="685">
          <cell r="AB685"/>
          <cell r="AC685"/>
          <cell r="AD685"/>
          <cell r="AE685"/>
          <cell r="AF685"/>
        </row>
        <row r="686">
          <cell r="AB686"/>
          <cell r="AC686"/>
          <cell r="AD686"/>
          <cell r="AE686"/>
          <cell r="AF686"/>
        </row>
        <row r="687">
          <cell r="AB687"/>
          <cell r="AC687"/>
          <cell r="AD687"/>
          <cell r="AE687"/>
          <cell r="AF687"/>
        </row>
        <row r="688">
          <cell r="AB688"/>
          <cell r="AC688"/>
          <cell r="AD688"/>
          <cell r="AE688"/>
          <cell r="AF688"/>
        </row>
        <row r="689">
          <cell r="AB689"/>
          <cell r="AC689"/>
          <cell r="AD689"/>
          <cell r="AE689"/>
          <cell r="AF689"/>
        </row>
        <row r="690">
          <cell r="AB690"/>
          <cell r="AC690"/>
          <cell r="AD690"/>
          <cell r="AE690"/>
          <cell r="AF690"/>
        </row>
        <row r="691">
          <cell r="AB691"/>
          <cell r="AC691"/>
          <cell r="AD691"/>
          <cell r="AE691"/>
          <cell r="AF691"/>
        </row>
        <row r="692">
          <cell r="AB692"/>
          <cell r="AC692"/>
          <cell r="AD692"/>
          <cell r="AE692"/>
          <cell r="AF692"/>
        </row>
        <row r="693">
          <cell r="AB693"/>
          <cell r="AC693"/>
          <cell r="AD693"/>
          <cell r="AE693"/>
          <cell r="AF693"/>
        </row>
        <row r="694">
          <cell r="AB694"/>
          <cell r="AC694"/>
          <cell r="AD694"/>
          <cell r="AE694"/>
          <cell r="AF694"/>
        </row>
        <row r="695">
          <cell r="AB695"/>
          <cell r="AC695"/>
          <cell r="AD695"/>
          <cell r="AE695"/>
          <cell r="AF695"/>
        </row>
        <row r="696">
          <cell r="AB696"/>
          <cell r="AC696"/>
          <cell r="AD696"/>
          <cell r="AE696"/>
          <cell r="AF696"/>
        </row>
        <row r="697">
          <cell r="AB697"/>
          <cell r="AC697"/>
          <cell r="AD697"/>
          <cell r="AE697"/>
          <cell r="AF697"/>
        </row>
        <row r="698">
          <cell r="AB698"/>
          <cell r="AC698"/>
          <cell r="AD698"/>
          <cell r="AE698"/>
          <cell r="AF698"/>
        </row>
        <row r="699">
          <cell r="AB699"/>
          <cell r="AC699"/>
          <cell r="AD699"/>
          <cell r="AE699"/>
          <cell r="AF699"/>
        </row>
        <row r="700">
          <cell r="AB700"/>
          <cell r="AC700"/>
          <cell r="AD700"/>
          <cell r="AE700"/>
          <cell r="AF700"/>
        </row>
        <row r="701">
          <cell r="AB701"/>
          <cell r="AC701"/>
          <cell r="AD701"/>
          <cell r="AE701"/>
          <cell r="AF701"/>
        </row>
        <row r="702">
          <cell r="AB702"/>
          <cell r="AC702"/>
          <cell r="AD702"/>
          <cell r="AE702"/>
          <cell r="AF702"/>
        </row>
        <row r="703">
          <cell r="AB703"/>
          <cell r="AC703"/>
          <cell r="AD703"/>
          <cell r="AE703"/>
          <cell r="AF703"/>
        </row>
        <row r="704">
          <cell r="AB704"/>
          <cell r="AC704"/>
          <cell r="AD704"/>
          <cell r="AE704"/>
          <cell r="AF704"/>
        </row>
        <row r="705">
          <cell r="AB705"/>
          <cell r="AC705"/>
          <cell r="AD705"/>
          <cell r="AE705"/>
          <cell r="AF705"/>
        </row>
        <row r="706">
          <cell r="AB706"/>
          <cell r="AC706"/>
          <cell r="AD706"/>
          <cell r="AE706"/>
          <cell r="AF706"/>
        </row>
        <row r="707">
          <cell r="AB707"/>
          <cell r="AC707"/>
          <cell r="AD707"/>
          <cell r="AE707"/>
          <cell r="AF707"/>
        </row>
        <row r="708">
          <cell r="AB708"/>
          <cell r="AC708"/>
          <cell r="AD708"/>
          <cell r="AE708"/>
          <cell r="AF708"/>
        </row>
        <row r="709">
          <cell r="AB709"/>
          <cell r="AC709"/>
          <cell r="AD709"/>
          <cell r="AE709"/>
          <cell r="AF709"/>
        </row>
        <row r="710">
          <cell r="AB710"/>
          <cell r="AC710"/>
          <cell r="AD710"/>
          <cell r="AE710"/>
          <cell r="AF710"/>
        </row>
        <row r="711">
          <cell r="AB711"/>
          <cell r="AC711"/>
          <cell r="AD711"/>
          <cell r="AE711"/>
          <cell r="AF711"/>
        </row>
        <row r="712">
          <cell r="AB712"/>
          <cell r="AC712"/>
          <cell r="AD712"/>
          <cell r="AE712"/>
          <cell r="AF712"/>
        </row>
        <row r="713">
          <cell r="AB713"/>
          <cell r="AC713"/>
          <cell r="AD713"/>
          <cell r="AE713"/>
          <cell r="AF713"/>
        </row>
        <row r="714">
          <cell r="AB714"/>
          <cell r="AC714"/>
          <cell r="AD714"/>
          <cell r="AE714"/>
          <cell r="AF714"/>
        </row>
        <row r="715">
          <cell r="AB715"/>
          <cell r="AC715"/>
          <cell r="AD715"/>
          <cell r="AE715"/>
          <cell r="AF715"/>
        </row>
        <row r="716">
          <cell r="AB716"/>
          <cell r="AC716"/>
          <cell r="AD716"/>
          <cell r="AE716"/>
          <cell r="AF716"/>
        </row>
        <row r="717">
          <cell r="AB717"/>
          <cell r="AC717"/>
          <cell r="AD717"/>
          <cell r="AE717"/>
          <cell r="AF717"/>
        </row>
        <row r="718">
          <cell r="AB718"/>
          <cell r="AC718"/>
          <cell r="AD718"/>
          <cell r="AE718"/>
          <cell r="AF718"/>
        </row>
        <row r="719">
          <cell r="AB719"/>
          <cell r="AC719"/>
          <cell r="AD719"/>
          <cell r="AE719"/>
          <cell r="AF719"/>
        </row>
        <row r="720">
          <cell r="AB720"/>
          <cell r="AC720"/>
          <cell r="AD720"/>
          <cell r="AE720"/>
          <cell r="AF720"/>
        </row>
        <row r="721">
          <cell r="AB721"/>
          <cell r="AC721"/>
          <cell r="AD721"/>
          <cell r="AE721"/>
          <cell r="AF721"/>
        </row>
        <row r="722">
          <cell r="AB722"/>
          <cell r="AC722"/>
          <cell r="AD722"/>
          <cell r="AE722"/>
          <cell r="AF722"/>
        </row>
        <row r="723">
          <cell r="AB723"/>
          <cell r="AC723"/>
          <cell r="AD723"/>
          <cell r="AE723"/>
          <cell r="AF723"/>
        </row>
        <row r="724">
          <cell r="AB724"/>
          <cell r="AC724"/>
          <cell r="AD724"/>
          <cell r="AE724"/>
          <cell r="AF724"/>
        </row>
        <row r="725">
          <cell r="AB725"/>
          <cell r="AC725"/>
          <cell r="AD725"/>
          <cell r="AE725"/>
          <cell r="AF725"/>
        </row>
        <row r="726">
          <cell r="AB726"/>
          <cell r="AC726"/>
          <cell r="AD726"/>
          <cell r="AE726"/>
          <cell r="AF726"/>
        </row>
        <row r="727">
          <cell r="AB727"/>
          <cell r="AC727"/>
          <cell r="AD727"/>
          <cell r="AE727"/>
          <cell r="AF727"/>
        </row>
        <row r="728">
          <cell r="AB728"/>
          <cell r="AC728"/>
          <cell r="AD728"/>
          <cell r="AE728"/>
          <cell r="AF728"/>
        </row>
        <row r="729">
          <cell r="AB729"/>
          <cell r="AC729"/>
          <cell r="AD729"/>
          <cell r="AE729"/>
          <cell r="AF729"/>
        </row>
        <row r="730">
          <cell r="AB730"/>
          <cell r="AC730"/>
          <cell r="AD730"/>
          <cell r="AE730"/>
          <cell r="AF730"/>
        </row>
        <row r="731">
          <cell r="AB731"/>
          <cell r="AC731"/>
          <cell r="AD731"/>
          <cell r="AE731"/>
          <cell r="AF731"/>
        </row>
        <row r="732">
          <cell r="AB732"/>
          <cell r="AC732"/>
          <cell r="AD732"/>
          <cell r="AE732"/>
          <cell r="AF732"/>
        </row>
        <row r="733">
          <cell r="AB733"/>
          <cell r="AC733"/>
          <cell r="AD733"/>
          <cell r="AE733"/>
          <cell r="AF733"/>
        </row>
        <row r="734">
          <cell r="AB734"/>
          <cell r="AC734"/>
          <cell r="AD734"/>
          <cell r="AE734"/>
          <cell r="AF734"/>
        </row>
        <row r="735">
          <cell r="AB735"/>
          <cell r="AC735"/>
          <cell r="AD735"/>
          <cell r="AE735"/>
          <cell r="AF735"/>
        </row>
        <row r="736">
          <cell r="AB736"/>
          <cell r="AC736"/>
          <cell r="AD736"/>
          <cell r="AE736"/>
          <cell r="AF736"/>
        </row>
        <row r="737">
          <cell r="AB737"/>
          <cell r="AC737"/>
          <cell r="AD737"/>
          <cell r="AE737"/>
          <cell r="AF737"/>
        </row>
        <row r="738">
          <cell r="AB738"/>
          <cell r="AC738"/>
          <cell r="AD738"/>
          <cell r="AE738"/>
          <cell r="AF738"/>
        </row>
        <row r="739">
          <cell r="AB739"/>
          <cell r="AC739"/>
          <cell r="AD739"/>
          <cell r="AE739"/>
          <cell r="AF739"/>
        </row>
        <row r="740">
          <cell r="AB740"/>
          <cell r="AC740"/>
          <cell r="AD740"/>
          <cell r="AE740"/>
          <cell r="AF740"/>
        </row>
        <row r="741">
          <cell r="AB741"/>
          <cell r="AC741"/>
          <cell r="AD741"/>
          <cell r="AE741"/>
          <cell r="AF741"/>
        </row>
        <row r="742">
          <cell r="AB742"/>
          <cell r="AC742"/>
          <cell r="AD742"/>
          <cell r="AE742"/>
          <cell r="AF742"/>
        </row>
        <row r="743">
          <cell r="AB743"/>
          <cell r="AC743"/>
          <cell r="AD743"/>
          <cell r="AE743"/>
          <cell r="AF743"/>
        </row>
        <row r="744">
          <cell r="AB744"/>
          <cell r="AC744"/>
          <cell r="AD744"/>
          <cell r="AE744"/>
          <cell r="AF744"/>
        </row>
        <row r="745">
          <cell r="AB745"/>
          <cell r="AC745"/>
          <cell r="AD745"/>
          <cell r="AE745"/>
          <cell r="AF745"/>
        </row>
        <row r="746">
          <cell r="AB746"/>
          <cell r="AC746"/>
          <cell r="AD746"/>
          <cell r="AE746"/>
          <cell r="AF746"/>
        </row>
        <row r="747">
          <cell r="AB747"/>
          <cell r="AC747"/>
          <cell r="AD747"/>
          <cell r="AE747"/>
          <cell r="AF747"/>
        </row>
        <row r="748">
          <cell r="AB748"/>
          <cell r="AC748"/>
          <cell r="AD748"/>
          <cell r="AE748"/>
          <cell r="AF748"/>
        </row>
        <row r="749">
          <cell r="AB749"/>
          <cell r="AC749"/>
          <cell r="AD749"/>
          <cell r="AE749"/>
          <cell r="AF749"/>
        </row>
        <row r="750">
          <cell r="AB750"/>
          <cell r="AC750"/>
          <cell r="AD750"/>
          <cell r="AE750"/>
          <cell r="AF750"/>
        </row>
        <row r="751">
          <cell r="AB751"/>
          <cell r="AC751"/>
          <cell r="AD751"/>
          <cell r="AE751"/>
          <cell r="AF751"/>
        </row>
        <row r="752">
          <cell r="AB752"/>
          <cell r="AC752"/>
          <cell r="AD752"/>
          <cell r="AE752"/>
          <cell r="AF752"/>
        </row>
        <row r="753">
          <cell r="AB753"/>
          <cell r="AC753"/>
          <cell r="AD753"/>
          <cell r="AE753"/>
          <cell r="AF753"/>
        </row>
        <row r="754">
          <cell r="AB754"/>
          <cell r="AC754"/>
          <cell r="AD754"/>
          <cell r="AE754"/>
          <cell r="AF754"/>
        </row>
        <row r="755">
          <cell r="AB755"/>
          <cell r="AC755"/>
          <cell r="AD755"/>
          <cell r="AE755"/>
          <cell r="AF755"/>
        </row>
        <row r="756">
          <cell r="AB756"/>
          <cell r="AC756"/>
          <cell r="AD756"/>
          <cell r="AE756"/>
          <cell r="AF756"/>
        </row>
        <row r="757">
          <cell r="AB757"/>
          <cell r="AC757"/>
          <cell r="AD757"/>
          <cell r="AE757"/>
          <cell r="AF757"/>
        </row>
        <row r="758">
          <cell r="AB758"/>
          <cell r="AC758"/>
          <cell r="AD758"/>
          <cell r="AE758"/>
          <cell r="AF758"/>
        </row>
        <row r="759">
          <cell r="AB759"/>
          <cell r="AC759"/>
          <cell r="AD759"/>
          <cell r="AE759"/>
          <cell r="AF759"/>
        </row>
        <row r="760">
          <cell r="AB760"/>
          <cell r="AC760"/>
          <cell r="AD760"/>
          <cell r="AE760"/>
          <cell r="AF760"/>
        </row>
        <row r="761">
          <cell r="AB761"/>
          <cell r="AC761"/>
          <cell r="AD761"/>
          <cell r="AE761"/>
          <cell r="AF761"/>
        </row>
        <row r="762">
          <cell r="AB762"/>
          <cell r="AC762"/>
          <cell r="AD762"/>
          <cell r="AE762"/>
          <cell r="AF762"/>
        </row>
        <row r="763">
          <cell r="AB763"/>
          <cell r="AC763"/>
          <cell r="AD763"/>
          <cell r="AE763"/>
          <cell r="AF763"/>
        </row>
        <row r="764">
          <cell r="AB764"/>
          <cell r="AC764"/>
          <cell r="AD764"/>
          <cell r="AE764"/>
          <cell r="AF764"/>
        </row>
        <row r="765">
          <cell r="AB765"/>
          <cell r="AC765"/>
          <cell r="AD765"/>
          <cell r="AE765"/>
          <cell r="AF765"/>
        </row>
        <row r="766">
          <cell r="AB766"/>
          <cell r="AC766"/>
          <cell r="AD766"/>
          <cell r="AE766"/>
          <cell r="AF766"/>
        </row>
        <row r="767">
          <cell r="AB767"/>
          <cell r="AC767"/>
          <cell r="AD767"/>
          <cell r="AE767"/>
          <cell r="AF767"/>
        </row>
        <row r="768">
          <cell r="AB768"/>
          <cell r="AC768"/>
          <cell r="AD768"/>
          <cell r="AE768"/>
          <cell r="AF768"/>
        </row>
        <row r="769">
          <cell r="AB769"/>
          <cell r="AC769"/>
          <cell r="AD769"/>
          <cell r="AE769"/>
          <cell r="AF769"/>
        </row>
        <row r="770">
          <cell r="AB770"/>
          <cell r="AC770"/>
          <cell r="AD770"/>
          <cell r="AE770"/>
          <cell r="AF770"/>
        </row>
        <row r="771">
          <cell r="AB771"/>
          <cell r="AC771"/>
          <cell r="AD771"/>
          <cell r="AE771"/>
          <cell r="AF771"/>
        </row>
        <row r="772">
          <cell r="AB772"/>
          <cell r="AC772"/>
          <cell r="AD772"/>
          <cell r="AE772"/>
          <cell r="AF772"/>
        </row>
        <row r="773">
          <cell r="AB773"/>
          <cell r="AC773"/>
          <cell r="AD773"/>
          <cell r="AE773"/>
          <cell r="AF773"/>
        </row>
        <row r="774">
          <cell r="AB774"/>
          <cell r="AC774"/>
          <cell r="AD774"/>
          <cell r="AE774"/>
          <cell r="AF774"/>
        </row>
        <row r="775">
          <cell r="AB775"/>
          <cell r="AC775"/>
          <cell r="AD775"/>
          <cell r="AE775"/>
          <cell r="AF775"/>
        </row>
        <row r="776">
          <cell r="AB776"/>
          <cell r="AC776"/>
          <cell r="AD776"/>
          <cell r="AE776"/>
          <cell r="AF776"/>
        </row>
        <row r="777">
          <cell r="AB777"/>
          <cell r="AC777"/>
          <cell r="AD777"/>
          <cell r="AE777"/>
          <cell r="AF777"/>
        </row>
        <row r="778">
          <cell r="AB778"/>
          <cell r="AC778"/>
          <cell r="AD778"/>
          <cell r="AE778"/>
          <cell r="AF778"/>
        </row>
        <row r="779">
          <cell r="AB779"/>
          <cell r="AC779"/>
          <cell r="AD779"/>
          <cell r="AE779"/>
          <cell r="AF779"/>
        </row>
        <row r="780">
          <cell r="AB780"/>
          <cell r="AC780"/>
          <cell r="AD780"/>
          <cell r="AE780"/>
          <cell r="AF780"/>
        </row>
        <row r="781">
          <cell r="AB781"/>
          <cell r="AC781"/>
          <cell r="AD781"/>
          <cell r="AE781"/>
          <cell r="AF781"/>
        </row>
        <row r="782">
          <cell r="AB782"/>
          <cell r="AC782"/>
          <cell r="AD782"/>
          <cell r="AE782"/>
          <cell r="AF782"/>
        </row>
        <row r="783">
          <cell r="AB783"/>
          <cell r="AC783"/>
          <cell r="AD783"/>
          <cell r="AE783"/>
          <cell r="AF783"/>
        </row>
        <row r="784">
          <cell r="AB784"/>
          <cell r="AC784"/>
          <cell r="AD784"/>
          <cell r="AE784"/>
          <cell r="AF784"/>
        </row>
        <row r="785">
          <cell r="AB785"/>
          <cell r="AC785"/>
          <cell r="AD785"/>
          <cell r="AE785"/>
          <cell r="AF785"/>
        </row>
        <row r="786">
          <cell r="AB786"/>
          <cell r="AC786"/>
          <cell r="AD786"/>
          <cell r="AE786"/>
          <cell r="AF786"/>
        </row>
        <row r="787">
          <cell r="AB787"/>
          <cell r="AC787"/>
          <cell r="AD787"/>
          <cell r="AE787"/>
          <cell r="AF787"/>
        </row>
        <row r="788">
          <cell r="AB788"/>
          <cell r="AC788"/>
          <cell r="AD788"/>
          <cell r="AE788"/>
          <cell r="AF788"/>
        </row>
        <row r="789">
          <cell r="AB789"/>
          <cell r="AC789"/>
          <cell r="AD789"/>
          <cell r="AE789"/>
          <cell r="AF789"/>
        </row>
        <row r="790">
          <cell r="AB790"/>
          <cell r="AC790"/>
          <cell r="AD790"/>
          <cell r="AE790"/>
          <cell r="AF790"/>
        </row>
        <row r="791">
          <cell r="AB791"/>
          <cell r="AC791"/>
          <cell r="AD791"/>
          <cell r="AE791"/>
          <cell r="AF791"/>
        </row>
        <row r="792">
          <cell r="AB792"/>
          <cell r="AC792"/>
          <cell r="AD792"/>
          <cell r="AE792"/>
          <cell r="AF792"/>
        </row>
        <row r="793">
          <cell r="AB793"/>
          <cell r="AC793"/>
          <cell r="AD793"/>
          <cell r="AE793"/>
          <cell r="AF793"/>
        </row>
        <row r="794">
          <cell r="AB794"/>
          <cell r="AC794"/>
          <cell r="AD794"/>
          <cell r="AE794"/>
          <cell r="AF794"/>
        </row>
        <row r="795">
          <cell r="AB795"/>
          <cell r="AC795"/>
          <cell r="AD795"/>
          <cell r="AE795"/>
          <cell r="AF795"/>
        </row>
        <row r="796">
          <cell r="AB796"/>
          <cell r="AC796"/>
          <cell r="AD796"/>
          <cell r="AE796"/>
          <cell r="AF796"/>
        </row>
        <row r="797">
          <cell r="AB797"/>
          <cell r="AC797"/>
          <cell r="AD797"/>
          <cell r="AE797"/>
          <cell r="AF797"/>
        </row>
        <row r="798">
          <cell r="AB798"/>
          <cell r="AC798"/>
          <cell r="AD798"/>
          <cell r="AE798"/>
          <cell r="AF798"/>
        </row>
        <row r="799">
          <cell r="AB799"/>
          <cell r="AC799"/>
          <cell r="AD799"/>
          <cell r="AE799"/>
          <cell r="AF799"/>
        </row>
        <row r="800">
          <cell r="AB800"/>
          <cell r="AC800"/>
          <cell r="AD800"/>
          <cell r="AE800"/>
          <cell r="AF800"/>
        </row>
        <row r="801">
          <cell r="AB801"/>
          <cell r="AC801"/>
          <cell r="AD801"/>
          <cell r="AE801"/>
          <cell r="AF801"/>
        </row>
        <row r="802">
          <cell r="AB802"/>
          <cell r="AC802"/>
          <cell r="AD802"/>
          <cell r="AE802"/>
          <cell r="AF802"/>
        </row>
        <row r="803">
          <cell r="AB803"/>
          <cell r="AC803"/>
          <cell r="AD803"/>
          <cell r="AE803"/>
          <cell r="AF803"/>
        </row>
        <row r="804">
          <cell r="AB804"/>
          <cell r="AC804"/>
          <cell r="AD804"/>
          <cell r="AE804"/>
          <cell r="AF804"/>
        </row>
        <row r="805">
          <cell r="AB805"/>
          <cell r="AC805"/>
          <cell r="AD805"/>
          <cell r="AE805"/>
          <cell r="AF805"/>
        </row>
        <row r="806">
          <cell r="AB806"/>
          <cell r="AC806"/>
          <cell r="AD806"/>
          <cell r="AE806"/>
          <cell r="AF806"/>
        </row>
        <row r="807">
          <cell r="AB807"/>
          <cell r="AC807"/>
          <cell r="AD807"/>
          <cell r="AE807"/>
          <cell r="AF807"/>
        </row>
        <row r="808">
          <cell r="AB808"/>
          <cell r="AC808"/>
          <cell r="AD808"/>
          <cell r="AE808"/>
          <cell r="AF808"/>
        </row>
        <row r="809">
          <cell r="AB809"/>
          <cell r="AC809"/>
          <cell r="AD809"/>
          <cell r="AE809"/>
          <cell r="AF809"/>
        </row>
        <row r="810">
          <cell r="AB810"/>
          <cell r="AC810"/>
          <cell r="AD810"/>
          <cell r="AE810"/>
          <cell r="AF810"/>
        </row>
        <row r="811">
          <cell r="AB811"/>
          <cell r="AC811"/>
          <cell r="AD811"/>
          <cell r="AE811"/>
          <cell r="AF811"/>
        </row>
        <row r="812">
          <cell r="AB812"/>
          <cell r="AC812"/>
          <cell r="AD812"/>
          <cell r="AE812"/>
          <cell r="AF812"/>
        </row>
        <row r="813">
          <cell r="AB813"/>
          <cell r="AC813"/>
          <cell r="AD813"/>
          <cell r="AE813"/>
          <cell r="AF813"/>
        </row>
        <row r="814">
          <cell r="AB814"/>
          <cell r="AC814"/>
          <cell r="AD814"/>
          <cell r="AE814"/>
          <cell r="AF814"/>
        </row>
        <row r="815">
          <cell r="AB815"/>
          <cell r="AC815"/>
          <cell r="AD815"/>
          <cell r="AE815"/>
          <cell r="AF815"/>
        </row>
        <row r="816">
          <cell r="AB816"/>
          <cell r="AC816"/>
          <cell r="AD816"/>
          <cell r="AE816"/>
          <cell r="AF816"/>
        </row>
        <row r="817">
          <cell r="AB817"/>
          <cell r="AC817"/>
          <cell r="AD817"/>
          <cell r="AE817"/>
          <cell r="AF817"/>
        </row>
        <row r="818">
          <cell r="AB818"/>
          <cell r="AC818"/>
          <cell r="AD818"/>
          <cell r="AE818"/>
          <cell r="AF818"/>
        </row>
        <row r="819">
          <cell r="AB819"/>
          <cell r="AC819"/>
          <cell r="AD819"/>
          <cell r="AE819"/>
          <cell r="AF819"/>
        </row>
        <row r="820">
          <cell r="AB820"/>
          <cell r="AC820"/>
          <cell r="AD820"/>
          <cell r="AE820"/>
          <cell r="AF820"/>
        </row>
        <row r="821">
          <cell r="AB821"/>
          <cell r="AC821"/>
          <cell r="AD821"/>
          <cell r="AE821"/>
          <cell r="AF821"/>
        </row>
        <row r="822">
          <cell r="AB822"/>
          <cell r="AC822"/>
          <cell r="AD822"/>
          <cell r="AE822"/>
          <cell r="AF822"/>
        </row>
        <row r="823">
          <cell r="AB823"/>
          <cell r="AC823"/>
          <cell r="AD823"/>
          <cell r="AE823"/>
          <cell r="AF823"/>
        </row>
        <row r="824">
          <cell r="AB824"/>
          <cell r="AC824"/>
          <cell r="AD824"/>
          <cell r="AE824"/>
          <cell r="AF824"/>
        </row>
        <row r="825">
          <cell r="AB825"/>
          <cell r="AC825"/>
          <cell r="AD825"/>
          <cell r="AE825"/>
          <cell r="AF825"/>
        </row>
        <row r="826">
          <cell r="AB826"/>
          <cell r="AC826"/>
          <cell r="AD826"/>
          <cell r="AE826"/>
          <cell r="AF826"/>
        </row>
        <row r="827">
          <cell r="AB827"/>
          <cell r="AC827"/>
          <cell r="AD827"/>
          <cell r="AE827"/>
          <cell r="AF827"/>
        </row>
        <row r="828">
          <cell r="AB828"/>
          <cell r="AC828"/>
          <cell r="AD828"/>
          <cell r="AE828"/>
          <cell r="AF828"/>
        </row>
        <row r="829">
          <cell r="AB829"/>
          <cell r="AC829"/>
          <cell r="AD829"/>
          <cell r="AE829"/>
          <cell r="AF829"/>
        </row>
        <row r="830">
          <cell r="AB830"/>
          <cell r="AC830"/>
          <cell r="AD830"/>
          <cell r="AE830"/>
          <cell r="AF830"/>
        </row>
        <row r="831">
          <cell r="AB831"/>
          <cell r="AC831"/>
          <cell r="AD831"/>
          <cell r="AE831"/>
          <cell r="AF831"/>
        </row>
        <row r="832">
          <cell r="AB832"/>
          <cell r="AC832"/>
          <cell r="AD832"/>
          <cell r="AE832"/>
          <cell r="AF832"/>
        </row>
        <row r="833">
          <cell r="AB833"/>
          <cell r="AC833"/>
          <cell r="AD833"/>
          <cell r="AE833"/>
          <cell r="AF833"/>
        </row>
        <row r="834">
          <cell r="AB834"/>
          <cell r="AC834"/>
          <cell r="AD834"/>
          <cell r="AE834"/>
          <cell r="AF834"/>
        </row>
        <row r="835">
          <cell r="AB835"/>
          <cell r="AC835"/>
          <cell r="AD835"/>
          <cell r="AE835"/>
          <cell r="AF835"/>
        </row>
        <row r="836">
          <cell r="AB836"/>
          <cell r="AC836"/>
          <cell r="AD836"/>
          <cell r="AE836"/>
          <cell r="AF836"/>
        </row>
        <row r="837">
          <cell r="AB837"/>
          <cell r="AC837"/>
          <cell r="AD837"/>
          <cell r="AE837"/>
          <cell r="AF837"/>
        </row>
        <row r="838">
          <cell r="AB838"/>
          <cell r="AC838"/>
          <cell r="AD838"/>
          <cell r="AE838"/>
          <cell r="AF838"/>
        </row>
        <row r="839">
          <cell r="AB839"/>
          <cell r="AC839"/>
          <cell r="AD839"/>
          <cell r="AE839"/>
          <cell r="AF839"/>
        </row>
        <row r="840">
          <cell r="AB840"/>
          <cell r="AC840"/>
          <cell r="AD840"/>
          <cell r="AE840"/>
          <cell r="AF840"/>
        </row>
        <row r="841">
          <cell r="AB841"/>
          <cell r="AC841"/>
          <cell r="AD841"/>
          <cell r="AE841"/>
          <cell r="AF841"/>
        </row>
        <row r="842">
          <cell r="AB842"/>
          <cell r="AC842"/>
          <cell r="AD842"/>
          <cell r="AE842"/>
          <cell r="AF842"/>
        </row>
        <row r="843">
          <cell r="AB843"/>
          <cell r="AC843"/>
          <cell r="AD843"/>
          <cell r="AE843"/>
          <cell r="AF843"/>
        </row>
        <row r="844">
          <cell r="AB844"/>
          <cell r="AC844"/>
          <cell r="AD844"/>
          <cell r="AE844"/>
          <cell r="AF844"/>
        </row>
        <row r="845">
          <cell r="AB845"/>
          <cell r="AC845"/>
          <cell r="AD845"/>
          <cell r="AE845"/>
          <cell r="AF845"/>
        </row>
        <row r="846">
          <cell r="AB846"/>
          <cell r="AC846"/>
          <cell r="AD846"/>
          <cell r="AE846"/>
          <cell r="AF846"/>
        </row>
        <row r="847">
          <cell r="AB847"/>
          <cell r="AC847"/>
          <cell r="AD847"/>
          <cell r="AE847"/>
          <cell r="AF847"/>
        </row>
        <row r="848">
          <cell r="AB848"/>
          <cell r="AC848"/>
          <cell r="AD848"/>
          <cell r="AE848"/>
          <cell r="AF848"/>
        </row>
        <row r="849">
          <cell r="AB849"/>
          <cell r="AC849"/>
          <cell r="AD849"/>
          <cell r="AE849"/>
          <cell r="AF849"/>
        </row>
        <row r="850">
          <cell r="AB850"/>
          <cell r="AC850"/>
          <cell r="AD850"/>
          <cell r="AE850"/>
          <cell r="AF850"/>
        </row>
        <row r="851">
          <cell r="AB851"/>
          <cell r="AC851"/>
          <cell r="AD851"/>
          <cell r="AE851"/>
          <cell r="AF851"/>
        </row>
        <row r="852">
          <cell r="AB852"/>
          <cell r="AC852"/>
          <cell r="AD852"/>
          <cell r="AE852"/>
          <cell r="AF852"/>
        </row>
        <row r="853">
          <cell r="AB853"/>
          <cell r="AC853"/>
          <cell r="AD853"/>
          <cell r="AE853"/>
          <cell r="AF853"/>
        </row>
        <row r="854">
          <cell r="AB854"/>
          <cell r="AC854"/>
          <cell r="AD854"/>
          <cell r="AE854"/>
          <cell r="AF854"/>
        </row>
        <row r="855">
          <cell r="AB855"/>
          <cell r="AC855"/>
          <cell r="AD855"/>
          <cell r="AE855"/>
          <cell r="AF855"/>
        </row>
        <row r="856">
          <cell r="AB856"/>
          <cell r="AC856"/>
          <cell r="AD856"/>
          <cell r="AE856"/>
          <cell r="AF856"/>
        </row>
        <row r="857">
          <cell r="AB857"/>
          <cell r="AC857"/>
          <cell r="AD857"/>
          <cell r="AE857"/>
          <cell r="AF857"/>
        </row>
        <row r="858">
          <cell r="AB858"/>
          <cell r="AC858"/>
          <cell r="AD858"/>
          <cell r="AE858"/>
          <cell r="AF858"/>
        </row>
        <row r="859">
          <cell r="AB859"/>
          <cell r="AC859"/>
          <cell r="AD859"/>
          <cell r="AE859"/>
          <cell r="AF859"/>
        </row>
        <row r="860">
          <cell r="AB860"/>
          <cell r="AC860"/>
          <cell r="AD860"/>
          <cell r="AE860"/>
          <cell r="AF860"/>
        </row>
        <row r="861">
          <cell r="AB861"/>
          <cell r="AC861"/>
          <cell r="AD861"/>
          <cell r="AE861"/>
          <cell r="AF861"/>
        </row>
        <row r="862">
          <cell r="AB862"/>
          <cell r="AC862"/>
          <cell r="AD862"/>
          <cell r="AE862"/>
          <cell r="AF862"/>
        </row>
        <row r="863">
          <cell r="AB863"/>
          <cell r="AC863"/>
          <cell r="AD863"/>
          <cell r="AE863"/>
          <cell r="AF863"/>
        </row>
        <row r="864">
          <cell r="AB864"/>
          <cell r="AC864"/>
          <cell r="AD864"/>
          <cell r="AE864"/>
          <cell r="AF864"/>
        </row>
        <row r="865">
          <cell r="AB865"/>
          <cell r="AC865"/>
          <cell r="AD865"/>
          <cell r="AE865"/>
          <cell r="AF865"/>
        </row>
        <row r="866">
          <cell r="AB866"/>
          <cell r="AC866"/>
          <cell r="AD866"/>
          <cell r="AE866"/>
          <cell r="AF866"/>
        </row>
        <row r="867">
          <cell r="AB867"/>
          <cell r="AC867"/>
          <cell r="AD867"/>
          <cell r="AE867"/>
          <cell r="AF867"/>
        </row>
        <row r="868">
          <cell r="AB868"/>
          <cell r="AC868"/>
          <cell r="AD868"/>
          <cell r="AE868"/>
          <cell r="AF868"/>
        </row>
        <row r="869">
          <cell r="AB869"/>
          <cell r="AC869"/>
          <cell r="AD869"/>
          <cell r="AE869"/>
          <cell r="AF869"/>
        </row>
        <row r="870">
          <cell r="AB870"/>
          <cell r="AC870"/>
          <cell r="AD870"/>
          <cell r="AE870"/>
          <cell r="AF870"/>
        </row>
        <row r="871">
          <cell r="AB871"/>
          <cell r="AC871"/>
          <cell r="AD871"/>
          <cell r="AE871"/>
          <cell r="AF871"/>
        </row>
        <row r="872">
          <cell r="AB872"/>
          <cell r="AC872"/>
          <cell r="AD872"/>
          <cell r="AE872"/>
          <cell r="AF872"/>
        </row>
        <row r="873">
          <cell r="AB873"/>
          <cell r="AC873"/>
          <cell r="AD873"/>
          <cell r="AE873"/>
          <cell r="AF873"/>
        </row>
        <row r="874">
          <cell r="AB874"/>
          <cell r="AC874"/>
          <cell r="AD874"/>
          <cell r="AE874"/>
          <cell r="AF874"/>
        </row>
        <row r="875">
          <cell r="AB875"/>
          <cell r="AC875"/>
          <cell r="AD875"/>
          <cell r="AE875"/>
          <cell r="AF875"/>
        </row>
        <row r="876">
          <cell r="AB876"/>
          <cell r="AC876"/>
          <cell r="AD876"/>
          <cell r="AE876"/>
          <cell r="AF876"/>
        </row>
        <row r="877">
          <cell r="AB877"/>
          <cell r="AC877"/>
          <cell r="AD877"/>
          <cell r="AE877"/>
          <cell r="AF877"/>
        </row>
        <row r="878">
          <cell r="AB878"/>
          <cell r="AC878"/>
          <cell r="AD878"/>
          <cell r="AE878"/>
          <cell r="AF878"/>
        </row>
        <row r="879">
          <cell r="AB879"/>
          <cell r="AC879"/>
          <cell r="AD879"/>
          <cell r="AE879"/>
          <cell r="AF879"/>
        </row>
        <row r="880">
          <cell r="AB880"/>
          <cell r="AC880"/>
          <cell r="AD880"/>
          <cell r="AE880"/>
          <cell r="AF880"/>
        </row>
        <row r="881">
          <cell r="AB881"/>
          <cell r="AC881"/>
          <cell r="AD881"/>
          <cell r="AE881"/>
          <cell r="AF881"/>
        </row>
        <row r="882">
          <cell r="AB882"/>
          <cell r="AC882"/>
          <cell r="AD882"/>
          <cell r="AE882"/>
          <cell r="AF882"/>
        </row>
        <row r="883">
          <cell r="AB883"/>
          <cell r="AC883"/>
          <cell r="AD883"/>
          <cell r="AE883"/>
          <cell r="AF883"/>
        </row>
        <row r="884">
          <cell r="AB884"/>
          <cell r="AC884"/>
          <cell r="AD884"/>
          <cell r="AE884"/>
          <cell r="AF884"/>
        </row>
        <row r="885">
          <cell r="AB885"/>
          <cell r="AC885"/>
          <cell r="AD885"/>
          <cell r="AE885"/>
          <cell r="AF885"/>
        </row>
        <row r="886">
          <cell r="AB886"/>
          <cell r="AC886"/>
          <cell r="AD886"/>
          <cell r="AE886"/>
          <cell r="AF886"/>
        </row>
        <row r="887">
          <cell r="AB887"/>
          <cell r="AC887"/>
          <cell r="AD887"/>
          <cell r="AE887"/>
          <cell r="AF887"/>
        </row>
        <row r="888">
          <cell r="AB888"/>
          <cell r="AC888"/>
          <cell r="AD888"/>
          <cell r="AE888"/>
          <cell r="AF888"/>
        </row>
        <row r="889">
          <cell r="AB889"/>
          <cell r="AC889"/>
          <cell r="AD889"/>
          <cell r="AE889"/>
          <cell r="AF889"/>
        </row>
        <row r="890">
          <cell r="AB890"/>
          <cell r="AC890"/>
          <cell r="AD890"/>
          <cell r="AE890"/>
          <cell r="AF890"/>
        </row>
        <row r="891">
          <cell r="AB891"/>
          <cell r="AC891"/>
          <cell r="AD891"/>
          <cell r="AE891"/>
          <cell r="AF891"/>
        </row>
        <row r="892">
          <cell r="AB892"/>
          <cell r="AC892"/>
          <cell r="AD892"/>
          <cell r="AE892"/>
          <cell r="AF892"/>
        </row>
        <row r="893">
          <cell r="AB893"/>
          <cell r="AC893"/>
          <cell r="AD893"/>
          <cell r="AE893"/>
          <cell r="AF893"/>
        </row>
        <row r="894">
          <cell r="AB894"/>
          <cell r="AC894"/>
          <cell r="AD894"/>
          <cell r="AE894"/>
          <cell r="AF894"/>
        </row>
        <row r="895">
          <cell r="AB895"/>
          <cell r="AC895"/>
          <cell r="AD895"/>
          <cell r="AE895"/>
          <cell r="AF895"/>
        </row>
        <row r="896">
          <cell r="AB896"/>
          <cell r="AC896"/>
          <cell r="AD896"/>
          <cell r="AE896"/>
          <cell r="AF896"/>
        </row>
        <row r="897">
          <cell r="AB897"/>
          <cell r="AC897"/>
          <cell r="AD897"/>
          <cell r="AE897"/>
          <cell r="AF897"/>
        </row>
        <row r="898">
          <cell r="AB898"/>
          <cell r="AC898"/>
          <cell r="AD898"/>
          <cell r="AE898"/>
          <cell r="AF898"/>
        </row>
        <row r="899">
          <cell r="AB899"/>
          <cell r="AC899"/>
          <cell r="AD899"/>
          <cell r="AE899"/>
          <cell r="AF899"/>
        </row>
        <row r="900">
          <cell r="AB900"/>
          <cell r="AC900"/>
          <cell r="AD900"/>
          <cell r="AE900"/>
          <cell r="AF900"/>
        </row>
        <row r="901">
          <cell r="AB901"/>
          <cell r="AC901"/>
          <cell r="AD901"/>
          <cell r="AE901"/>
          <cell r="AF901"/>
        </row>
        <row r="902">
          <cell r="AB902"/>
          <cell r="AC902"/>
          <cell r="AD902"/>
          <cell r="AE902"/>
          <cell r="AF902"/>
        </row>
        <row r="903">
          <cell r="AB903"/>
          <cell r="AC903"/>
          <cell r="AD903"/>
          <cell r="AE903"/>
          <cell r="AF903"/>
        </row>
        <row r="904">
          <cell r="AB904"/>
          <cell r="AC904"/>
          <cell r="AD904"/>
          <cell r="AE904"/>
          <cell r="AF904"/>
        </row>
        <row r="905">
          <cell r="AB905"/>
          <cell r="AC905"/>
          <cell r="AD905"/>
          <cell r="AE905"/>
          <cell r="AF905"/>
        </row>
        <row r="906">
          <cell r="AB906"/>
          <cell r="AC906"/>
          <cell r="AD906"/>
          <cell r="AE906"/>
          <cell r="AF906"/>
        </row>
        <row r="907">
          <cell r="AB907"/>
          <cell r="AC907"/>
          <cell r="AD907"/>
          <cell r="AE907"/>
          <cell r="AF907"/>
        </row>
        <row r="908">
          <cell r="AB908"/>
          <cell r="AC908"/>
          <cell r="AD908"/>
          <cell r="AE908"/>
          <cell r="AF908"/>
        </row>
        <row r="909">
          <cell r="AB909"/>
          <cell r="AC909"/>
          <cell r="AD909"/>
          <cell r="AE909"/>
          <cell r="AF909"/>
        </row>
        <row r="910">
          <cell r="AB910"/>
          <cell r="AC910"/>
          <cell r="AD910"/>
          <cell r="AE910"/>
          <cell r="AF910"/>
        </row>
        <row r="911">
          <cell r="AB911"/>
          <cell r="AC911"/>
          <cell r="AD911"/>
          <cell r="AE911"/>
          <cell r="AF911"/>
        </row>
        <row r="912">
          <cell r="AB912"/>
          <cell r="AC912"/>
          <cell r="AD912"/>
          <cell r="AE912"/>
          <cell r="AF912"/>
        </row>
        <row r="913">
          <cell r="AB913"/>
          <cell r="AC913"/>
          <cell r="AD913"/>
          <cell r="AE913"/>
          <cell r="AF913"/>
        </row>
        <row r="914">
          <cell r="AB914"/>
          <cell r="AC914"/>
          <cell r="AD914"/>
          <cell r="AE914"/>
          <cell r="AF914"/>
        </row>
        <row r="915">
          <cell r="AB915"/>
          <cell r="AC915"/>
          <cell r="AD915"/>
          <cell r="AE915"/>
          <cell r="AF915"/>
        </row>
        <row r="916">
          <cell r="AB916"/>
          <cell r="AC916"/>
          <cell r="AD916"/>
          <cell r="AE916"/>
          <cell r="AF916"/>
        </row>
        <row r="917">
          <cell r="AB917"/>
          <cell r="AC917"/>
          <cell r="AD917"/>
          <cell r="AE917"/>
          <cell r="AF917"/>
        </row>
        <row r="918">
          <cell r="AB918"/>
          <cell r="AC918"/>
          <cell r="AD918"/>
          <cell r="AE918"/>
          <cell r="AF918"/>
        </row>
        <row r="919">
          <cell r="AB919"/>
          <cell r="AC919"/>
          <cell r="AD919"/>
          <cell r="AE919"/>
          <cell r="AF919"/>
        </row>
        <row r="920">
          <cell r="AB920"/>
          <cell r="AC920"/>
          <cell r="AD920"/>
          <cell r="AE920"/>
          <cell r="AF920"/>
        </row>
        <row r="921">
          <cell r="AB921"/>
          <cell r="AC921"/>
          <cell r="AD921"/>
          <cell r="AE921"/>
          <cell r="AF921"/>
        </row>
        <row r="922">
          <cell r="AB922"/>
          <cell r="AC922"/>
          <cell r="AD922"/>
          <cell r="AE922"/>
          <cell r="AF922"/>
        </row>
        <row r="923">
          <cell r="AB923"/>
          <cell r="AC923"/>
          <cell r="AD923"/>
          <cell r="AE923"/>
          <cell r="AF923"/>
        </row>
        <row r="924">
          <cell r="AB924"/>
          <cell r="AC924"/>
          <cell r="AD924"/>
          <cell r="AE924"/>
          <cell r="AF924"/>
        </row>
        <row r="925">
          <cell r="AB925"/>
          <cell r="AC925"/>
          <cell r="AD925"/>
          <cell r="AE925"/>
          <cell r="AF925"/>
        </row>
        <row r="926">
          <cell r="AB926"/>
          <cell r="AC926"/>
          <cell r="AD926"/>
          <cell r="AE926"/>
          <cell r="AF926"/>
        </row>
        <row r="927">
          <cell r="AB927"/>
          <cell r="AC927"/>
          <cell r="AD927"/>
          <cell r="AE927"/>
          <cell r="AF927"/>
        </row>
        <row r="928">
          <cell r="AB928"/>
          <cell r="AC928"/>
          <cell r="AD928"/>
          <cell r="AE928"/>
          <cell r="AF928"/>
        </row>
        <row r="929">
          <cell r="AB929"/>
          <cell r="AC929"/>
          <cell r="AD929"/>
          <cell r="AE929"/>
          <cell r="AF929"/>
        </row>
        <row r="930">
          <cell r="AB930"/>
          <cell r="AC930"/>
          <cell r="AD930"/>
          <cell r="AE930"/>
          <cell r="AF930"/>
        </row>
        <row r="931">
          <cell r="AB931"/>
          <cell r="AC931"/>
          <cell r="AD931"/>
          <cell r="AE931"/>
          <cell r="AF931"/>
        </row>
        <row r="932">
          <cell r="AB932"/>
          <cell r="AC932"/>
          <cell r="AD932"/>
          <cell r="AE932"/>
          <cell r="AF932"/>
        </row>
        <row r="933">
          <cell r="AB933"/>
          <cell r="AC933"/>
          <cell r="AD933"/>
          <cell r="AE933"/>
          <cell r="AF933"/>
        </row>
        <row r="934">
          <cell r="AB934"/>
          <cell r="AC934"/>
          <cell r="AD934"/>
          <cell r="AE934"/>
          <cell r="AF934"/>
        </row>
        <row r="935">
          <cell r="AB935"/>
          <cell r="AC935"/>
          <cell r="AD935"/>
          <cell r="AE935"/>
          <cell r="AF935"/>
        </row>
        <row r="936">
          <cell r="AB936"/>
          <cell r="AC936"/>
          <cell r="AD936"/>
          <cell r="AE936"/>
          <cell r="AF936"/>
        </row>
        <row r="937">
          <cell r="AB937"/>
          <cell r="AC937"/>
          <cell r="AD937"/>
          <cell r="AE937"/>
          <cell r="AF937"/>
        </row>
        <row r="938">
          <cell r="AB938"/>
          <cell r="AC938"/>
          <cell r="AD938"/>
          <cell r="AE938"/>
          <cell r="AF938"/>
        </row>
        <row r="939">
          <cell r="AB939"/>
          <cell r="AC939"/>
          <cell r="AD939"/>
          <cell r="AE939"/>
          <cell r="AF939"/>
        </row>
        <row r="940">
          <cell r="AB940"/>
          <cell r="AC940"/>
          <cell r="AD940"/>
          <cell r="AE940"/>
          <cell r="AF940"/>
        </row>
        <row r="941">
          <cell r="AB941"/>
          <cell r="AC941"/>
          <cell r="AD941"/>
          <cell r="AE941"/>
          <cell r="AF941"/>
        </row>
        <row r="942">
          <cell r="AB942"/>
          <cell r="AC942"/>
          <cell r="AD942"/>
          <cell r="AE942"/>
          <cell r="AF942"/>
        </row>
        <row r="943">
          <cell r="AB943"/>
          <cell r="AC943"/>
          <cell r="AD943"/>
          <cell r="AE943"/>
          <cell r="AF943"/>
        </row>
        <row r="944">
          <cell r="AB944"/>
          <cell r="AC944"/>
          <cell r="AD944"/>
          <cell r="AE944"/>
          <cell r="AF944"/>
        </row>
        <row r="945">
          <cell r="AB945"/>
          <cell r="AC945"/>
          <cell r="AD945"/>
          <cell r="AE945"/>
          <cell r="AF945"/>
        </row>
        <row r="946">
          <cell r="AB946"/>
          <cell r="AC946"/>
          <cell r="AD946"/>
          <cell r="AE946"/>
          <cell r="AF946"/>
        </row>
        <row r="947">
          <cell r="AB947"/>
          <cell r="AC947"/>
          <cell r="AD947"/>
          <cell r="AE947"/>
          <cell r="AF947"/>
        </row>
        <row r="948">
          <cell r="AB948"/>
          <cell r="AC948"/>
          <cell r="AD948"/>
          <cell r="AE948"/>
          <cell r="AF948"/>
        </row>
        <row r="949">
          <cell r="AB949"/>
          <cell r="AC949"/>
          <cell r="AD949"/>
          <cell r="AE949"/>
          <cell r="AF949"/>
        </row>
        <row r="950">
          <cell r="AB950"/>
          <cell r="AC950"/>
          <cell r="AD950"/>
          <cell r="AE950"/>
          <cell r="AF950"/>
        </row>
        <row r="951">
          <cell r="AB951"/>
          <cell r="AC951"/>
          <cell r="AD951"/>
          <cell r="AE951"/>
          <cell r="AF951"/>
        </row>
        <row r="952">
          <cell r="AB952"/>
          <cell r="AC952"/>
          <cell r="AD952"/>
          <cell r="AE952"/>
          <cell r="AF952"/>
        </row>
        <row r="953">
          <cell r="AB953"/>
          <cell r="AC953"/>
          <cell r="AD953"/>
          <cell r="AE953"/>
          <cell r="AF953"/>
        </row>
        <row r="954">
          <cell r="AB954"/>
          <cell r="AC954"/>
          <cell r="AD954"/>
          <cell r="AE954"/>
          <cell r="AF954"/>
        </row>
        <row r="955">
          <cell r="AB955"/>
          <cell r="AC955"/>
          <cell r="AD955"/>
          <cell r="AE955"/>
          <cell r="AF955"/>
        </row>
        <row r="956">
          <cell r="AB956"/>
          <cell r="AC956"/>
          <cell r="AD956"/>
          <cell r="AE956"/>
          <cell r="AF956"/>
        </row>
        <row r="957">
          <cell r="AB957"/>
          <cell r="AC957"/>
          <cell r="AD957"/>
          <cell r="AE957"/>
          <cell r="AF957"/>
        </row>
        <row r="958">
          <cell r="AB958"/>
          <cell r="AC958"/>
          <cell r="AD958"/>
          <cell r="AE958"/>
          <cell r="AF958"/>
        </row>
        <row r="959">
          <cell r="AB959"/>
          <cell r="AC959"/>
          <cell r="AD959"/>
          <cell r="AE959"/>
          <cell r="AF959"/>
        </row>
        <row r="960">
          <cell r="AB960"/>
          <cell r="AC960"/>
          <cell r="AD960"/>
          <cell r="AE960"/>
          <cell r="AF960"/>
        </row>
        <row r="961">
          <cell r="AB961"/>
          <cell r="AC961"/>
          <cell r="AD961"/>
          <cell r="AE961"/>
          <cell r="AF961"/>
        </row>
        <row r="962">
          <cell r="AB962"/>
          <cell r="AC962"/>
          <cell r="AD962"/>
          <cell r="AE962"/>
          <cell r="AF962"/>
        </row>
        <row r="963">
          <cell r="AB963"/>
          <cell r="AC963"/>
          <cell r="AD963"/>
          <cell r="AE963"/>
          <cell r="AF963"/>
        </row>
        <row r="964">
          <cell r="AB964"/>
          <cell r="AC964"/>
          <cell r="AD964"/>
          <cell r="AE964"/>
          <cell r="AF964"/>
        </row>
        <row r="965">
          <cell r="AB965"/>
          <cell r="AC965"/>
          <cell r="AD965"/>
          <cell r="AE965"/>
          <cell r="AF965"/>
        </row>
        <row r="966">
          <cell r="AB966"/>
          <cell r="AC966"/>
          <cell r="AD966"/>
          <cell r="AE966"/>
          <cell r="AF966"/>
        </row>
        <row r="967">
          <cell r="AB967"/>
          <cell r="AC967"/>
          <cell r="AD967"/>
          <cell r="AE967"/>
          <cell r="AF967"/>
        </row>
        <row r="968">
          <cell r="AB968"/>
          <cell r="AC968"/>
          <cell r="AD968"/>
          <cell r="AE968"/>
          <cell r="AF968"/>
        </row>
        <row r="969">
          <cell r="AB969"/>
          <cell r="AC969"/>
          <cell r="AD969"/>
          <cell r="AE969"/>
          <cell r="AF969"/>
        </row>
        <row r="970">
          <cell r="AB970"/>
          <cell r="AC970"/>
          <cell r="AD970"/>
          <cell r="AE970"/>
          <cell r="AF970"/>
        </row>
        <row r="971">
          <cell r="AB971"/>
          <cell r="AC971"/>
          <cell r="AD971"/>
          <cell r="AE971"/>
          <cell r="AF971"/>
        </row>
        <row r="972">
          <cell r="AB972"/>
          <cell r="AC972"/>
          <cell r="AD972"/>
          <cell r="AE972"/>
          <cell r="AF972"/>
        </row>
        <row r="973">
          <cell r="AB973"/>
          <cell r="AC973"/>
          <cell r="AD973"/>
          <cell r="AE973"/>
          <cell r="AF973"/>
        </row>
        <row r="974">
          <cell r="AB974"/>
          <cell r="AC974"/>
          <cell r="AD974"/>
          <cell r="AE974"/>
          <cell r="AF974"/>
        </row>
        <row r="975">
          <cell r="AB975"/>
          <cell r="AC975"/>
          <cell r="AD975"/>
          <cell r="AE975"/>
          <cell r="AF975"/>
        </row>
        <row r="976">
          <cell r="AB976"/>
          <cell r="AC976"/>
          <cell r="AD976"/>
          <cell r="AE976"/>
          <cell r="AF976"/>
        </row>
        <row r="977">
          <cell r="AB977"/>
          <cell r="AC977"/>
          <cell r="AD977"/>
          <cell r="AE977"/>
          <cell r="AF977"/>
        </row>
        <row r="978">
          <cell r="AB978"/>
          <cell r="AC978"/>
          <cell r="AD978"/>
          <cell r="AE978"/>
          <cell r="AF978"/>
        </row>
        <row r="979">
          <cell r="AB979"/>
          <cell r="AC979"/>
          <cell r="AD979"/>
          <cell r="AE979"/>
          <cell r="AF979"/>
        </row>
        <row r="980">
          <cell r="AB980"/>
          <cell r="AC980"/>
          <cell r="AD980"/>
          <cell r="AE980"/>
          <cell r="AF980"/>
        </row>
        <row r="981">
          <cell r="AB981"/>
          <cell r="AC981"/>
          <cell r="AD981"/>
          <cell r="AE981"/>
          <cell r="AF981"/>
        </row>
        <row r="982">
          <cell r="AB982"/>
          <cell r="AC982"/>
          <cell r="AD982"/>
          <cell r="AE982"/>
          <cell r="AF982"/>
        </row>
        <row r="983">
          <cell r="AB983"/>
          <cell r="AC983"/>
          <cell r="AD983"/>
          <cell r="AE983"/>
          <cell r="AF983"/>
        </row>
        <row r="984">
          <cell r="AB984"/>
          <cell r="AC984"/>
          <cell r="AD984"/>
          <cell r="AE984"/>
          <cell r="AF984"/>
        </row>
        <row r="985">
          <cell r="AB985"/>
          <cell r="AC985"/>
          <cell r="AD985"/>
          <cell r="AE985"/>
          <cell r="AF985"/>
        </row>
        <row r="986">
          <cell r="AB986"/>
          <cell r="AC986"/>
          <cell r="AD986"/>
          <cell r="AE986"/>
          <cell r="AF986"/>
        </row>
        <row r="987">
          <cell r="AB987"/>
          <cell r="AC987"/>
          <cell r="AD987"/>
          <cell r="AE987"/>
          <cell r="AF987"/>
        </row>
        <row r="988">
          <cell r="AB988"/>
          <cell r="AC988"/>
          <cell r="AD988"/>
          <cell r="AE988"/>
          <cell r="AF988"/>
        </row>
        <row r="989">
          <cell r="AB989"/>
          <cell r="AC989"/>
          <cell r="AD989"/>
          <cell r="AE989"/>
          <cell r="AF989"/>
        </row>
        <row r="990">
          <cell r="AB990"/>
          <cell r="AC990"/>
          <cell r="AD990"/>
          <cell r="AE990"/>
          <cell r="AF990"/>
        </row>
        <row r="991">
          <cell r="AB991"/>
          <cell r="AC991"/>
          <cell r="AD991"/>
          <cell r="AE991"/>
          <cell r="AF991"/>
        </row>
        <row r="992">
          <cell r="AB992"/>
          <cell r="AC992"/>
          <cell r="AD992"/>
          <cell r="AE992"/>
          <cell r="AF992"/>
        </row>
        <row r="993">
          <cell r="AB993"/>
          <cell r="AC993"/>
          <cell r="AD993"/>
          <cell r="AE993"/>
          <cell r="AF993"/>
        </row>
        <row r="994">
          <cell r="AB994"/>
          <cell r="AC994"/>
          <cell r="AD994"/>
          <cell r="AE994"/>
          <cell r="AF994"/>
        </row>
        <row r="995">
          <cell r="AB995"/>
          <cell r="AC995"/>
          <cell r="AD995"/>
          <cell r="AE995"/>
          <cell r="AF995"/>
        </row>
        <row r="996">
          <cell r="AB996"/>
          <cell r="AC996"/>
          <cell r="AD996"/>
          <cell r="AE996"/>
          <cell r="AF996"/>
        </row>
        <row r="997">
          <cell r="AB997"/>
          <cell r="AC997"/>
          <cell r="AD997"/>
          <cell r="AE997"/>
          <cell r="AF997"/>
        </row>
        <row r="998">
          <cell r="AB998"/>
          <cell r="AC998"/>
          <cell r="AD998"/>
          <cell r="AE998"/>
          <cell r="AF998"/>
        </row>
        <row r="999">
          <cell r="AB999"/>
          <cell r="AC999"/>
          <cell r="AD999"/>
          <cell r="AE999"/>
          <cell r="AF999"/>
        </row>
        <row r="1000">
          <cell r="AB1000"/>
          <cell r="AC1000"/>
          <cell r="AD1000"/>
          <cell r="AE1000"/>
          <cell r="AF1000"/>
        </row>
        <row r="1001">
          <cell r="AB1001"/>
          <cell r="AC1001"/>
          <cell r="AD1001"/>
          <cell r="AE1001"/>
          <cell r="AF1001"/>
        </row>
        <row r="1002">
          <cell r="AB1002"/>
          <cell r="AC1002"/>
          <cell r="AD1002"/>
          <cell r="AE1002"/>
          <cell r="AF1002"/>
        </row>
        <row r="1003">
          <cell r="AB1003"/>
          <cell r="AC1003"/>
          <cell r="AD1003"/>
          <cell r="AE1003"/>
          <cell r="AF1003"/>
        </row>
        <row r="1004">
          <cell r="AB1004"/>
          <cell r="AC1004"/>
          <cell r="AD1004"/>
          <cell r="AE1004"/>
          <cell r="AF1004"/>
        </row>
        <row r="1005">
          <cell r="AB1005"/>
          <cell r="AC1005"/>
          <cell r="AD1005"/>
          <cell r="AE1005"/>
          <cell r="AF1005"/>
        </row>
      </sheetData>
      <sheetData sheetId="80"/>
      <sheetData sheetId="81" refreshError="1">
        <row r="37">
          <cell r="AW37" t="str">
            <v>Employee Only</v>
          </cell>
          <cell r="AX37">
            <v>1E-10</v>
          </cell>
          <cell r="AY37">
            <v>0</v>
          </cell>
          <cell r="AZ37">
            <v>0</v>
          </cell>
          <cell r="BA37">
            <v>0</v>
          </cell>
          <cell r="BB37">
            <v>0</v>
          </cell>
          <cell r="BC37">
            <v>0</v>
          </cell>
          <cell r="BD37">
            <v>0</v>
          </cell>
        </row>
        <row r="38">
          <cell r="AW38" t="str">
            <v>Employee + Spouse</v>
          </cell>
          <cell r="AX38">
            <v>1E-10</v>
          </cell>
          <cell r="AY38">
            <v>0</v>
          </cell>
          <cell r="AZ38">
            <v>0</v>
          </cell>
          <cell r="BA38">
            <v>0</v>
          </cell>
          <cell r="BB38">
            <v>0</v>
          </cell>
          <cell r="BC38">
            <v>0</v>
          </cell>
          <cell r="BD38">
            <v>0</v>
          </cell>
        </row>
        <row r="39">
          <cell r="AW39" t="str">
            <v>Employee + Child(ren)</v>
          </cell>
          <cell r="AX39">
            <v>2.0000000000000001E-10</v>
          </cell>
          <cell r="AY39">
            <v>0</v>
          </cell>
          <cell r="AZ39">
            <v>0</v>
          </cell>
          <cell r="BA39">
            <v>0</v>
          </cell>
          <cell r="BB39">
            <v>0</v>
          </cell>
          <cell r="BC39">
            <v>0</v>
          </cell>
          <cell r="BD39">
            <v>0</v>
          </cell>
        </row>
        <row r="40">
          <cell r="AW40" t="str">
            <v>Employee + Spouse and Child(ren)</v>
          </cell>
          <cell r="AX40">
            <v>2.0000000000000001E-10</v>
          </cell>
          <cell r="AY40">
            <v>0</v>
          </cell>
          <cell r="AZ40">
            <v>0</v>
          </cell>
          <cell r="BA40">
            <v>0</v>
          </cell>
          <cell r="BB40">
            <v>0</v>
          </cell>
          <cell r="BC40">
            <v>0</v>
          </cell>
          <cell r="BD40">
            <v>0</v>
          </cell>
        </row>
      </sheetData>
      <sheetData sheetId="82" refreshError="1">
        <row r="47">
          <cell r="H47" t="str">
            <v>OK</v>
          </cell>
        </row>
      </sheetData>
      <sheetData sheetId="83" refreshError="1"/>
      <sheetData sheetId="84" refreshError="1"/>
      <sheetData sheetId="8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CMX-Transp"/>
      <sheetName val="Catalyst"/>
      <sheetName val="Summary (2)"/>
      <sheetName val="Summary"/>
      <sheetName val="Base"/>
      <sheetName val="CareFirst"/>
      <sheetName val="Catalyst Rx"/>
      <sheetName val="EHP"/>
      <sheetName val="ESI"/>
      <sheetName val="ESI_SPPC"/>
      <sheetName val="Systemed"/>
      <sheetName val="Systemed_University Coalition"/>
      <sheetName val="PharmaCare"/>
      <sheetName val="Benchmark1"/>
      <sheetName val="Benchmark2"/>
      <sheetName val="Sheet1"/>
      <sheetName val="Systemed_PBMC"/>
      <sheetName val="Workspace_Rebates"/>
      <sheetName val="Workspace Pricing"/>
      <sheetName val="Rx Data Sum"/>
      <sheetName val="CareFirst Data Sum"/>
      <sheetName val="2005 EHP Data Sum Trended"/>
      <sheetName val="EHP Trended"/>
      <sheetName val="2005 EHP Data Sum"/>
      <sheetName val="2005 Data - EHP Plan 1"/>
      <sheetName val="2005 Data - EHP Classic"/>
      <sheetName val="05 Data (OLD)"/>
      <sheetName val="Vendor2"/>
      <sheetName val="Vendor3"/>
      <sheetName val="Vendor4"/>
      <sheetName val="Vendor5"/>
      <sheetName val="Vendor6"/>
      <sheetName val="Vendor7"/>
      <sheetName val="Vendor8"/>
      <sheetName val="Vendor9"/>
      <sheetName val="Vendor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Anal"/>
      <sheetName val="Current Rates"/>
      <sheetName val="Sum Factors"/>
      <sheetName val="Summary Info"/>
      <sheetName val="Flex Fund HMO exhibit"/>
      <sheetName val="Proposed Renewal"/>
      <sheetName val="Adj Renw Sum"/>
      <sheetName val="Unadj Renw Sum"/>
      <sheetName val="PPO ASO Fee"/>
      <sheetName val="Loss Ratio Anal-Default"/>
      <sheetName val="Loss Ratio Anal-Proposed"/>
      <sheetName val="HMO 2005 recon"/>
      <sheetName val="POS 2005 recon"/>
      <sheetName val="HMO 2006 recon"/>
      <sheetName val="HMO Reserve Anal"/>
      <sheetName val="No of PPO Claims"/>
      <sheetName val="Unadj Paid Claims"/>
      <sheetName val="XPP"/>
      <sheetName val="Reallocated Pd Clms"/>
      <sheetName val="LCR"/>
      <sheetName val="Medical"/>
      <sheetName val="RX"/>
      <sheetName val="Enrollment"/>
      <sheetName val="PPO med&amp;rx claims proj"/>
      <sheetName val="ASO vision claims"/>
      <sheetName val="HMO Benefit Changes"/>
      <sheetName val="PPO Reserve Anal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Summary"/>
      <sheetName val="Base"/>
      <sheetName val="ABC"/>
      <sheetName val="Catalyst"/>
      <sheetName val="Envision"/>
      <sheetName val="HealthTrans"/>
      <sheetName val="HealthTrans (BAFO)"/>
      <sheetName val="MedImpact"/>
      <sheetName val="Rx Data"/>
      <sheetName val="Workspace"/>
      <sheetName val="Vendor2"/>
      <sheetName val="Vendor3"/>
      <sheetName val="Vendor4"/>
      <sheetName val="Vendor5"/>
      <sheetName val="Vendor6"/>
      <sheetName val="Vendor7"/>
      <sheetName val="Vendor8"/>
      <sheetName val="Vendor9"/>
      <sheetName val="Vendor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Page"/>
      <sheetName val="GlobalInput"/>
      <sheetName val="RMInput"/>
      <sheetName val="UDL"/>
      <sheetName val="=="/>
      <sheetName val="UW Changes"/>
      <sheetName val="InputSumm"/>
      <sheetName val="IntExhACR"/>
      <sheetName val="IntExhCRC"/>
      <sheetName val="IntExhCRC Premium"/>
      <sheetName val="ExtExhACR"/>
      <sheetName val="MidExhACR"/>
      <sheetName val="ExtExhACR&lt;250"/>
      <sheetName val="ExtExhCRC"/>
      <sheetName val="GrossMarginACR"/>
      <sheetName val="P&amp;C"/>
      <sheetName val="P&amp;C2"/>
      <sheetName val="MemExhArea"/>
      <sheetName val="MemExhProv"/>
      <sheetName val="RTD Backup"/>
      <sheetName val="-=-="/>
      <sheetName val="AllMedPlanCalc"/>
      <sheetName val="AllRxPlanCalc"/>
      <sheetName val="AllSuppPlanCalc"/>
      <sheetName val="AllPlans"/>
      <sheetName val="GroupInfo"/>
      <sheetName val="=-="/>
      <sheetName val="ProvCost"/>
      <sheetName val="ProvCostHist"/>
      <sheetName val="AreaSumm"/>
      <sheetName val="Calc"/>
      <sheetName val="clms rev"/>
      <sheetName val="IBNR"/>
      <sheetName val="GrossMarginDetail"/>
      <sheetName val="="/>
      <sheetName val="CensusResults"/>
      <sheetName val="CenScenarios"/>
      <sheetName val="---"/>
      <sheetName val="Dnload"/>
      <sheetName val="DLMemByProv"/>
      <sheetName val="Mthly"/>
      <sheetName val="Lag"/>
      <sheetName val="LargeClm"/>
      <sheetName val="IF Rates"/>
      <sheetName val="----"/>
      <sheetName val="TableIndex"/>
      <sheetName val="Tables1"/>
      <sheetName val="Tables2"/>
      <sheetName val="Tables3"/>
      <sheetName val="TablesPC"/>
      <sheetName val="TablesPFMed"/>
      <sheetName val="TablesPFRx"/>
      <sheetName val="TablesPFSupps"/>
      <sheetName val="==="/>
      <sheetName val="DropDown"/>
      <sheetName val="BOB"/>
      <sheetName val="HelpText"/>
      <sheetName val="Flags"/>
      <sheetName val="changes"/>
    </sheetNames>
    <sheetDataSet>
      <sheetData sheetId="0"/>
      <sheetData sheetId="1"/>
      <sheetData sheetId="2"/>
      <sheetData sheetId="3"/>
      <sheetData sheetId="4"/>
      <sheetData sheetId="5"/>
      <sheetData sheetId="6"/>
      <sheetData sheetId="7"/>
      <sheetData sheetId="8">
        <row r="45">
          <cell r="N45">
            <v>283.05764646679592</v>
          </cell>
        </row>
        <row r="47">
          <cell r="N47">
            <v>243.56188841201717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2">
          <cell r="C22" t="str">
            <v>D00</v>
          </cell>
          <cell r="D22" t="str">
            <v>Std</v>
          </cell>
          <cell r="E22" t="str">
            <v>CA</v>
          </cell>
          <cell r="F22" t="str">
            <v>CA</v>
          </cell>
          <cell r="G22" t="str">
            <v>DME</v>
          </cell>
          <cell r="I22" t="str">
            <v xml:space="preserve">Standard DME 00 </v>
          </cell>
          <cell r="J22" t="str">
            <v>Yes</v>
          </cell>
          <cell r="K22" t="str">
            <v>Supp</v>
          </cell>
          <cell r="L22" t="str">
            <v>DME 00 (required with all medical plans except MT1, MT2, MT3, HM1, HM2, &amp; HM3)</v>
          </cell>
          <cell r="M22">
            <v>0.67</v>
          </cell>
          <cell r="N22">
            <v>1</v>
          </cell>
          <cell r="O22">
            <v>1</v>
          </cell>
          <cell r="P22">
            <v>0</v>
          </cell>
        </row>
        <row r="23">
          <cell r="C23" t="str">
            <v>D50</v>
          </cell>
          <cell r="D23" t="str">
            <v>Std</v>
          </cell>
          <cell r="E23" t="str">
            <v>CA</v>
          </cell>
          <cell r="F23" t="str">
            <v>CA</v>
          </cell>
          <cell r="G23" t="str">
            <v>DME</v>
          </cell>
          <cell r="I23" t="str">
            <v xml:space="preserve">Standard DME 50 </v>
          </cell>
          <cell r="J23" t="str">
            <v>Yes</v>
          </cell>
          <cell r="K23" t="str">
            <v>Supp</v>
          </cell>
          <cell r="L23" t="str">
            <v>DME 50 (required with medical plans MT1, MT2, MT3, HM1, HM2, &amp; HM3)</v>
          </cell>
          <cell r="M23">
            <v>0.47</v>
          </cell>
          <cell r="N23">
            <v>1</v>
          </cell>
          <cell r="O23">
            <v>1</v>
          </cell>
          <cell r="P23">
            <v>0</v>
          </cell>
        </row>
        <row r="24">
          <cell r="C24" t="str">
            <v>CGP</v>
          </cell>
          <cell r="D24" t="str">
            <v>Std</v>
          </cell>
          <cell r="E24" t="str">
            <v>CA</v>
          </cell>
          <cell r="F24" t="str">
            <v>CA</v>
          </cell>
          <cell r="G24" t="str">
            <v>Caregiver</v>
          </cell>
          <cell r="I24" t="str">
            <v>Caregiver</v>
          </cell>
          <cell r="J24" t="str">
            <v>Yes</v>
          </cell>
          <cell r="K24" t="str">
            <v>Supp</v>
          </cell>
          <cell r="L24" t="str">
            <v>Caregiver</v>
          </cell>
          <cell r="M24">
            <v>0.7</v>
          </cell>
          <cell r="N24">
            <v>1</v>
          </cell>
          <cell r="O24" t="str">
            <v>No</v>
          </cell>
          <cell r="P24">
            <v>0</v>
          </cell>
        </row>
        <row r="25">
          <cell r="C25" t="str">
            <v>VM0</v>
          </cell>
          <cell r="D25" t="str">
            <v>Std</v>
          </cell>
          <cell r="E25" t="str">
            <v>CA</v>
          </cell>
          <cell r="F25" t="str">
            <v>CA</v>
          </cell>
          <cell r="G25" t="str">
            <v>Vision</v>
          </cell>
          <cell r="I25" t="str">
            <v>Vision MESC</v>
          </cell>
          <cell r="J25" t="str">
            <v>Yes</v>
          </cell>
          <cell r="K25" t="str">
            <v>Supp</v>
          </cell>
          <cell r="L25" t="str">
            <v>Vision MESC</v>
          </cell>
          <cell r="M25">
            <v>4.05</v>
          </cell>
          <cell r="N25">
            <v>1.1499999999999999</v>
          </cell>
          <cell r="O25">
            <v>1</v>
          </cell>
          <cell r="P25">
            <v>0.05</v>
          </cell>
        </row>
        <row r="26">
          <cell r="C26" t="str">
            <v>VM4</v>
          </cell>
          <cell r="D26" t="str">
            <v>Std</v>
          </cell>
          <cell r="E26" t="str">
            <v>CA</v>
          </cell>
          <cell r="F26" t="str">
            <v>CA</v>
          </cell>
          <cell r="G26" t="str">
            <v>Vision</v>
          </cell>
          <cell r="I26" t="str">
            <v>MESC Eyewear Only</v>
          </cell>
          <cell r="J26" t="str">
            <v>Yes</v>
          </cell>
          <cell r="K26" t="str">
            <v>Supp</v>
          </cell>
          <cell r="L26" t="str">
            <v>MESC Eyewear Only</v>
          </cell>
          <cell r="M26">
            <v>4.05</v>
          </cell>
          <cell r="N26">
            <v>0.85755499999999996</v>
          </cell>
          <cell r="O26">
            <v>1</v>
          </cell>
          <cell r="P26">
            <v>0.05</v>
          </cell>
        </row>
        <row r="27">
          <cell r="C27" t="str">
            <v>V00</v>
          </cell>
          <cell r="D27" t="str">
            <v>Std</v>
          </cell>
          <cell r="E27" t="str">
            <v>CA</v>
          </cell>
          <cell r="F27" t="str">
            <v>CA</v>
          </cell>
          <cell r="G27" t="str">
            <v>Vision</v>
          </cell>
          <cell r="I27" t="str">
            <v>Vision VSP $0 OV</v>
          </cell>
          <cell r="J27" t="str">
            <v>Yes</v>
          </cell>
          <cell r="K27" t="str">
            <v>Supp</v>
          </cell>
          <cell r="L27" t="str">
            <v>Vision VSP0</v>
          </cell>
          <cell r="M27">
            <v>4.05</v>
          </cell>
          <cell r="N27">
            <v>1.6585000000000001</v>
          </cell>
          <cell r="O27">
            <v>1</v>
          </cell>
          <cell r="P27">
            <v>0.05</v>
          </cell>
        </row>
        <row r="28">
          <cell r="C28" t="str">
            <v>V05</v>
          </cell>
          <cell r="D28" t="str">
            <v>Std</v>
          </cell>
          <cell r="E28" t="str">
            <v>CA</v>
          </cell>
          <cell r="F28" t="str">
            <v>CA</v>
          </cell>
          <cell r="G28" t="str">
            <v>Vision</v>
          </cell>
          <cell r="I28" t="str">
            <v>Vision VSP $5 OV</v>
          </cell>
          <cell r="J28" t="str">
            <v>Yes</v>
          </cell>
          <cell r="K28" t="str">
            <v>Supp</v>
          </cell>
          <cell r="L28" t="str">
            <v>Vision VSP5</v>
          </cell>
          <cell r="M28">
            <v>4.05</v>
          </cell>
          <cell r="N28">
            <v>1.5601</v>
          </cell>
          <cell r="O28">
            <v>1</v>
          </cell>
          <cell r="P28">
            <v>0.05</v>
          </cell>
        </row>
        <row r="29">
          <cell r="C29" t="str">
            <v>V15</v>
          </cell>
          <cell r="D29" t="str">
            <v>Std</v>
          </cell>
          <cell r="E29" t="str">
            <v>CA</v>
          </cell>
          <cell r="F29" t="str">
            <v>CA</v>
          </cell>
          <cell r="G29" t="str">
            <v>Vision</v>
          </cell>
          <cell r="I29" t="str">
            <v>Vision VSP $15 OV</v>
          </cell>
          <cell r="J29" t="str">
            <v>Yes</v>
          </cell>
          <cell r="K29" t="str">
            <v>Supp</v>
          </cell>
          <cell r="L29" t="str">
            <v>Vision VSP15</v>
          </cell>
          <cell r="M29">
            <v>4.05</v>
          </cell>
          <cell r="N29">
            <v>1.4724999999999999</v>
          </cell>
          <cell r="O29">
            <v>1</v>
          </cell>
          <cell r="P29">
            <v>0.05</v>
          </cell>
        </row>
        <row r="30">
          <cell r="C30" t="str">
            <v>RNP</v>
          </cell>
          <cell r="D30" t="str">
            <v>Std</v>
          </cell>
          <cell r="E30" t="str">
            <v>CA</v>
          </cell>
          <cell r="F30" t="str">
            <v>CA</v>
          </cell>
          <cell r="G30" t="str">
            <v>Vision</v>
          </cell>
          <cell r="I30" t="str">
            <v>Vision VSP $10 RNP</v>
          </cell>
          <cell r="J30" t="str">
            <v>Yes</v>
          </cell>
          <cell r="K30" t="str">
            <v>Supp</v>
          </cell>
          <cell r="L30" t="str">
            <v>Vision VSP10 RNP</v>
          </cell>
          <cell r="M30">
            <v>4.05</v>
          </cell>
          <cell r="N30">
            <v>0.98309999999999997</v>
          </cell>
          <cell r="O30">
            <v>1</v>
          </cell>
          <cell r="P30">
            <v>0.05</v>
          </cell>
        </row>
        <row r="31">
          <cell r="C31" t="str">
            <v>CH1</v>
          </cell>
          <cell r="D31" t="str">
            <v>Std</v>
          </cell>
          <cell r="E31" t="str">
            <v>CA</v>
          </cell>
          <cell r="F31" t="str">
            <v>CA</v>
          </cell>
          <cell r="G31" t="str">
            <v>Chiro</v>
          </cell>
          <cell r="I31" t="str">
            <v>Chirocare $5/40</v>
          </cell>
          <cell r="J31" t="str">
            <v>Yes</v>
          </cell>
          <cell r="K31" t="str">
            <v>Supp</v>
          </cell>
          <cell r="L31" t="str">
            <v>Chirocare $5/40</v>
          </cell>
          <cell r="M31">
            <v>4.07</v>
          </cell>
          <cell r="N31">
            <v>1</v>
          </cell>
          <cell r="O31" t="str">
            <v>No</v>
          </cell>
          <cell r="P31">
            <v>0</v>
          </cell>
        </row>
        <row r="32">
          <cell r="C32" t="str">
            <v>CH2</v>
          </cell>
          <cell r="D32" t="str">
            <v>Std</v>
          </cell>
          <cell r="E32" t="str">
            <v>CA</v>
          </cell>
          <cell r="F32" t="str">
            <v>CA</v>
          </cell>
          <cell r="G32" t="str">
            <v>Chiro</v>
          </cell>
          <cell r="I32" t="str">
            <v>Chirocare $5/30</v>
          </cell>
          <cell r="J32" t="str">
            <v>Yes</v>
          </cell>
          <cell r="K32" t="str">
            <v>Supp</v>
          </cell>
          <cell r="L32" t="str">
            <v>Chirocare $5/30</v>
          </cell>
          <cell r="M32">
            <v>4.07</v>
          </cell>
          <cell r="N32">
            <v>0.97050000000000003</v>
          </cell>
          <cell r="O32" t="str">
            <v>No</v>
          </cell>
          <cell r="P32">
            <v>0</v>
          </cell>
        </row>
        <row r="33">
          <cell r="C33" t="str">
            <v>CH3</v>
          </cell>
          <cell r="D33" t="str">
            <v>Std</v>
          </cell>
          <cell r="E33" t="str">
            <v>CA</v>
          </cell>
          <cell r="F33" t="str">
            <v>CA</v>
          </cell>
          <cell r="G33" t="str">
            <v>Chiro</v>
          </cell>
          <cell r="I33" t="str">
            <v>Chirocare $5/20</v>
          </cell>
          <cell r="J33" t="str">
            <v>Yes</v>
          </cell>
          <cell r="K33" t="str">
            <v>Supp</v>
          </cell>
          <cell r="L33" t="str">
            <v>Chirocare $5/20</v>
          </cell>
          <cell r="M33">
            <v>4.07</v>
          </cell>
          <cell r="N33">
            <v>0.91149999999999998</v>
          </cell>
          <cell r="O33" t="str">
            <v>No</v>
          </cell>
          <cell r="P33">
            <v>0</v>
          </cell>
        </row>
        <row r="34">
          <cell r="C34" t="str">
            <v>CH4</v>
          </cell>
          <cell r="D34" t="str">
            <v>Std</v>
          </cell>
          <cell r="E34" t="str">
            <v>CA</v>
          </cell>
          <cell r="F34" t="str">
            <v>CA</v>
          </cell>
          <cell r="G34" t="str">
            <v>Chiro</v>
          </cell>
          <cell r="I34" t="str">
            <v>Chirocare $10/30</v>
          </cell>
          <cell r="J34" t="str">
            <v>Yes</v>
          </cell>
          <cell r="K34" t="str">
            <v>Supp</v>
          </cell>
          <cell r="L34" t="str">
            <v>Chirocare $10/30</v>
          </cell>
          <cell r="M34">
            <v>4.07</v>
          </cell>
          <cell r="N34">
            <v>0.82010000000000005</v>
          </cell>
          <cell r="O34" t="str">
            <v>No</v>
          </cell>
          <cell r="P34">
            <v>0</v>
          </cell>
        </row>
        <row r="35">
          <cell r="C35" t="str">
            <v>CH5</v>
          </cell>
          <cell r="D35" t="str">
            <v>Std</v>
          </cell>
          <cell r="E35" t="str">
            <v>CA</v>
          </cell>
          <cell r="F35" t="str">
            <v>CA</v>
          </cell>
          <cell r="G35" t="str">
            <v>Chiro</v>
          </cell>
          <cell r="I35" t="str">
            <v>Chirocare $14/20</v>
          </cell>
          <cell r="J35" t="str">
            <v>Yes</v>
          </cell>
          <cell r="K35" t="str">
            <v>Supp</v>
          </cell>
          <cell r="L35" t="str">
            <v>Chirocare $14/20</v>
          </cell>
          <cell r="M35">
            <v>4.07</v>
          </cell>
          <cell r="N35">
            <v>0.65190000000000003</v>
          </cell>
          <cell r="O35" t="str">
            <v>No</v>
          </cell>
          <cell r="P35">
            <v>0</v>
          </cell>
        </row>
        <row r="36">
          <cell r="C36" t="str">
            <v>CT1</v>
          </cell>
          <cell r="D36" t="str">
            <v>Std</v>
          </cell>
          <cell r="E36" t="str">
            <v>CA</v>
          </cell>
          <cell r="F36" t="str">
            <v>CA</v>
          </cell>
          <cell r="G36" t="str">
            <v>Chiro</v>
          </cell>
          <cell r="I36" t="str">
            <v>Chirocare $10/20</v>
          </cell>
          <cell r="J36" t="str">
            <v>Yes</v>
          </cell>
          <cell r="K36" t="str">
            <v>Supp</v>
          </cell>
          <cell r="L36" t="str">
            <v>Chirocare $10/20</v>
          </cell>
          <cell r="M36">
            <v>4.07</v>
          </cell>
          <cell r="N36">
            <v>0.73409999999999997</v>
          </cell>
          <cell r="O36" t="str">
            <v>No</v>
          </cell>
          <cell r="P36">
            <v>0</v>
          </cell>
        </row>
        <row r="37">
          <cell r="C37" t="str">
            <v>CT2</v>
          </cell>
          <cell r="D37" t="str">
            <v>Std</v>
          </cell>
          <cell r="E37" t="str">
            <v>CA</v>
          </cell>
          <cell r="F37" t="str">
            <v>CA</v>
          </cell>
          <cell r="G37" t="str">
            <v>Chiro</v>
          </cell>
          <cell r="I37" t="str">
            <v>Chirocare $15/20</v>
          </cell>
          <cell r="J37" t="str">
            <v>Yes</v>
          </cell>
          <cell r="K37" t="str">
            <v>Supp</v>
          </cell>
          <cell r="L37" t="str">
            <v>Chirocare $15/20</v>
          </cell>
          <cell r="M37">
            <v>4.07</v>
          </cell>
          <cell r="N37">
            <v>0.57509999999999994</v>
          </cell>
          <cell r="O37" t="str">
            <v>No</v>
          </cell>
          <cell r="P37">
            <v>0</v>
          </cell>
        </row>
        <row r="38">
          <cell r="C38" t="str">
            <v>CT3</v>
          </cell>
          <cell r="D38" t="str">
            <v>Std</v>
          </cell>
          <cell r="E38" t="str">
            <v>CA</v>
          </cell>
          <cell r="F38" t="str">
            <v>CA</v>
          </cell>
          <cell r="G38" t="str">
            <v>Chiro</v>
          </cell>
          <cell r="I38" t="str">
            <v>Chirocare $15/30</v>
          </cell>
          <cell r="J38" t="str">
            <v>Yes</v>
          </cell>
          <cell r="K38" t="str">
            <v>Supp</v>
          </cell>
          <cell r="L38" t="str">
            <v>Chirocare $15/30</v>
          </cell>
          <cell r="M38">
            <v>4.07</v>
          </cell>
          <cell r="N38">
            <v>0.60399999999999998</v>
          </cell>
          <cell r="O38" t="str">
            <v>No</v>
          </cell>
          <cell r="P38">
            <v>0</v>
          </cell>
        </row>
        <row r="39">
          <cell r="C39" t="str">
            <v>AC9</v>
          </cell>
          <cell r="D39" t="str">
            <v>Std</v>
          </cell>
          <cell r="E39" t="str">
            <v>CA</v>
          </cell>
          <cell r="F39" t="str">
            <v>CA</v>
          </cell>
          <cell r="G39" t="str">
            <v>Chiro</v>
          </cell>
          <cell r="I39" t="str">
            <v xml:space="preserve">$5/40V Acu/Chiro </v>
          </cell>
          <cell r="J39" t="str">
            <v>Yes</v>
          </cell>
          <cell r="K39" t="str">
            <v>Supp</v>
          </cell>
          <cell r="L39" t="str">
            <v xml:space="preserve">$5/40V Acu/Chiro </v>
          </cell>
          <cell r="M39">
            <v>4.04</v>
          </cell>
          <cell r="N39">
            <v>1.2604</v>
          </cell>
          <cell r="O39" t="str">
            <v>No</v>
          </cell>
          <cell r="P39">
            <v>0</v>
          </cell>
        </row>
        <row r="40">
          <cell r="C40" t="str">
            <v>ACA</v>
          </cell>
          <cell r="D40" t="str">
            <v>Std</v>
          </cell>
          <cell r="E40" t="str">
            <v>CA</v>
          </cell>
          <cell r="F40" t="str">
            <v>CA</v>
          </cell>
          <cell r="G40" t="str">
            <v>Chiro</v>
          </cell>
          <cell r="I40" t="str">
            <v xml:space="preserve">$5/20V Acu/Chiro </v>
          </cell>
          <cell r="J40" t="str">
            <v>Yes</v>
          </cell>
          <cell r="K40" t="str">
            <v>Supp</v>
          </cell>
          <cell r="L40" t="str">
            <v xml:space="preserve">$5/20V Acu/Chiro </v>
          </cell>
          <cell r="M40">
            <v>4.04</v>
          </cell>
          <cell r="N40">
            <v>1.1229</v>
          </cell>
          <cell r="O40" t="str">
            <v>No</v>
          </cell>
          <cell r="P40">
            <v>0</v>
          </cell>
        </row>
        <row r="41">
          <cell r="C41" t="str">
            <v>ACB</v>
          </cell>
          <cell r="D41" t="str">
            <v>Std</v>
          </cell>
          <cell r="E41" t="str">
            <v>CA</v>
          </cell>
          <cell r="F41" t="str">
            <v>CA</v>
          </cell>
          <cell r="G41" t="str">
            <v>Chiro</v>
          </cell>
          <cell r="I41" t="str">
            <v xml:space="preserve">$10/30V Acu/Chiro </v>
          </cell>
          <cell r="J41" t="str">
            <v>Yes</v>
          </cell>
          <cell r="K41" t="str">
            <v>Supp</v>
          </cell>
          <cell r="L41" t="str">
            <v xml:space="preserve">$10/30V Acu/Chiro </v>
          </cell>
          <cell r="M41">
            <v>4.04</v>
          </cell>
          <cell r="N41">
            <v>1.0319</v>
          </cell>
          <cell r="O41" t="str">
            <v>No</v>
          </cell>
          <cell r="P41">
            <v>0</v>
          </cell>
        </row>
        <row r="42">
          <cell r="C42" t="str">
            <v>ACD</v>
          </cell>
          <cell r="D42" t="str">
            <v>Std</v>
          </cell>
          <cell r="E42" t="str">
            <v>CA</v>
          </cell>
          <cell r="F42" t="str">
            <v>CA</v>
          </cell>
          <cell r="G42" t="str">
            <v>Chiro</v>
          </cell>
          <cell r="I42" t="str">
            <v xml:space="preserve">$10/40V Acu/Chiro </v>
          </cell>
          <cell r="J42" t="str">
            <v>Yes</v>
          </cell>
          <cell r="K42" t="str">
            <v>Supp</v>
          </cell>
          <cell r="L42" t="str">
            <v xml:space="preserve">$10/40V Acu/Chiro </v>
          </cell>
          <cell r="M42">
            <v>4.04</v>
          </cell>
          <cell r="N42">
            <v>1.0810999999999999</v>
          </cell>
          <cell r="O42" t="str">
            <v>No</v>
          </cell>
          <cell r="P42">
            <v>0</v>
          </cell>
        </row>
        <row r="43">
          <cell r="C43" t="str">
            <v>ACE</v>
          </cell>
          <cell r="D43" t="str">
            <v>Std</v>
          </cell>
          <cell r="E43" t="str">
            <v>CA</v>
          </cell>
          <cell r="F43" t="str">
            <v>CA</v>
          </cell>
          <cell r="G43" t="str">
            <v>Chiro</v>
          </cell>
          <cell r="I43" t="str">
            <v xml:space="preserve">$15/20V Acu/Chiro </v>
          </cell>
          <cell r="J43" t="str">
            <v>Yes</v>
          </cell>
          <cell r="K43" t="str">
            <v>Supp</v>
          </cell>
          <cell r="L43" t="str">
            <v xml:space="preserve">$15/20V Acu/Chiro </v>
          </cell>
          <cell r="M43">
            <v>4.04</v>
          </cell>
          <cell r="N43">
            <v>0.84279999999999999</v>
          </cell>
          <cell r="O43" t="str">
            <v>No</v>
          </cell>
          <cell r="P43">
            <v>0</v>
          </cell>
        </row>
        <row r="44">
          <cell r="C44" t="str">
            <v>AS1</v>
          </cell>
          <cell r="D44" t="str">
            <v>Std</v>
          </cell>
          <cell r="E44" t="str">
            <v>CA</v>
          </cell>
          <cell r="F44" t="str">
            <v>CA</v>
          </cell>
          <cell r="G44" t="str">
            <v>AS</v>
          </cell>
          <cell r="I44" t="str">
            <v>Allergy Serum</v>
          </cell>
          <cell r="J44" t="str">
            <v>Yes</v>
          </cell>
          <cell r="K44" t="str">
            <v>Supp</v>
          </cell>
          <cell r="L44" t="str">
            <v>Allergy Serum</v>
          </cell>
          <cell r="M44">
            <v>0.69</v>
          </cell>
          <cell r="N44">
            <v>1</v>
          </cell>
          <cell r="O44" t="str">
            <v>No</v>
          </cell>
          <cell r="P44">
            <v>0</v>
          </cell>
        </row>
        <row r="45">
          <cell r="C45" t="str">
            <v>HA1</v>
          </cell>
          <cell r="D45" t="str">
            <v>Std</v>
          </cell>
          <cell r="E45" t="str">
            <v>CA</v>
          </cell>
          <cell r="F45" t="str">
            <v>CA</v>
          </cell>
          <cell r="G45" t="str">
            <v>HA</v>
          </cell>
          <cell r="I45" t="str">
            <v>Hearing Aid 100%</v>
          </cell>
          <cell r="J45" t="str">
            <v>Yes</v>
          </cell>
          <cell r="K45" t="str">
            <v>Supp</v>
          </cell>
          <cell r="L45" t="str">
            <v>Hearing Aid 100%</v>
          </cell>
          <cell r="M45">
            <v>0.8</v>
          </cell>
          <cell r="N45">
            <v>1</v>
          </cell>
          <cell r="O45">
            <v>1</v>
          </cell>
          <cell r="P45">
            <v>0.05</v>
          </cell>
        </row>
        <row r="46">
          <cell r="C46" t="str">
            <v>HA2</v>
          </cell>
          <cell r="D46" t="str">
            <v>Std</v>
          </cell>
          <cell r="E46" t="str">
            <v>CA</v>
          </cell>
          <cell r="F46" t="str">
            <v>CA</v>
          </cell>
          <cell r="G46" t="str">
            <v>HA</v>
          </cell>
          <cell r="I46" t="str">
            <v>Hearing Aid $500 36 Mons</v>
          </cell>
          <cell r="J46" t="str">
            <v>Yes</v>
          </cell>
          <cell r="K46" t="str">
            <v>Supp</v>
          </cell>
          <cell r="L46" t="str">
            <v>Hearing Aid $500 36 Mons</v>
          </cell>
          <cell r="M46">
            <v>0.8</v>
          </cell>
          <cell r="N46">
            <v>0.3387</v>
          </cell>
          <cell r="O46">
            <v>1</v>
          </cell>
          <cell r="P46">
            <v>0.05</v>
          </cell>
        </row>
        <row r="47">
          <cell r="C47" t="str">
            <v>HA3</v>
          </cell>
          <cell r="D47" t="str">
            <v>Std</v>
          </cell>
          <cell r="E47" t="str">
            <v>CA</v>
          </cell>
          <cell r="F47" t="str">
            <v>CA</v>
          </cell>
          <cell r="G47" t="str">
            <v>HA</v>
          </cell>
          <cell r="I47" t="str">
            <v>Hearing Aid $750 Max</v>
          </cell>
          <cell r="J47" t="str">
            <v>Yes</v>
          </cell>
          <cell r="K47" t="str">
            <v>Supp</v>
          </cell>
          <cell r="L47" t="str">
            <v>Hearing Aid $750 Max</v>
          </cell>
          <cell r="M47">
            <v>0.8</v>
          </cell>
          <cell r="N47">
            <v>0.4839</v>
          </cell>
          <cell r="O47">
            <v>1</v>
          </cell>
          <cell r="P47">
            <v>0.05</v>
          </cell>
        </row>
        <row r="48">
          <cell r="C48" t="str">
            <v>HA9</v>
          </cell>
          <cell r="D48" t="str">
            <v>Custom</v>
          </cell>
          <cell r="E48" t="str">
            <v>CA</v>
          </cell>
          <cell r="F48" t="str">
            <v>CA</v>
          </cell>
          <cell r="G48" t="str">
            <v>HA</v>
          </cell>
          <cell r="I48" t="str">
            <v>Hearing Aid 1 every 36 Mons</v>
          </cell>
          <cell r="J48" t="str">
            <v>Yes</v>
          </cell>
          <cell r="K48" t="str">
            <v>Supp</v>
          </cell>
          <cell r="L48" t="str">
            <v>Hearing Aid 1 every 36 Mons</v>
          </cell>
          <cell r="M48">
            <v>0.8</v>
          </cell>
          <cell r="N48">
            <v>1</v>
          </cell>
          <cell r="O48">
            <v>1</v>
          </cell>
          <cell r="P48">
            <v>0.05</v>
          </cell>
        </row>
        <row r="49">
          <cell r="C49" t="str">
            <v>HAR</v>
          </cell>
          <cell r="D49" t="str">
            <v>Custom</v>
          </cell>
          <cell r="E49" t="str">
            <v>CA</v>
          </cell>
          <cell r="F49" t="str">
            <v>CA</v>
          </cell>
          <cell r="G49" t="str">
            <v>HA</v>
          </cell>
          <cell r="I49" t="str">
            <v>Hearing Aid $500 12 Mons</v>
          </cell>
          <cell r="J49" t="str">
            <v>Yes</v>
          </cell>
          <cell r="K49" t="str">
            <v>Supp</v>
          </cell>
          <cell r="L49" t="str">
            <v>Hearing Aid $500 12 Mons</v>
          </cell>
          <cell r="M49">
            <v>0.8</v>
          </cell>
          <cell r="N49">
            <v>0.64444444444444438</v>
          </cell>
          <cell r="O49">
            <v>1</v>
          </cell>
          <cell r="P49">
            <v>0.05</v>
          </cell>
        </row>
        <row r="50">
          <cell r="C50" t="str">
            <v>HAU</v>
          </cell>
          <cell r="D50" t="str">
            <v>Custom</v>
          </cell>
          <cell r="E50" t="str">
            <v>CA</v>
          </cell>
          <cell r="F50" t="str">
            <v>CA</v>
          </cell>
          <cell r="G50" t="str">
            <v>HA</v>
          </cell>
          <cell r="I50" t="str">
            <v>Hearing Aid 50% $2000 36 Mons</v>
          </cell>
          <cell r="J50" t="str">
            <v>Yes</v>
          </cell>
          <cell r="K50" t="str">
            <v>Supp</v>
          </cell>
          <cell r="L50" t="str">
            <v>Hearing Aid 50% $2000 36 Mons</v>
          </cell>
          <cell r="M50">
            <v>0.8</v>
          </cell>
          <cell r="N50">
            <v>0.51555555555555543</v>
          </cell>
          <cell r="O50">
            <v>1</v>
          </cell>
          <cell r="P50">
            <v>0.05</v>
          </cell>
        </row>
        <row r="51">
          <cell r="C51" t="str">
            <v>HAW</v>
          </cell>
          <cell r="D51" t="str">
            <v>Custom</v>
          </cell>
          <cell r="E51" t="str">
            <v>CA</v>
          </cell>
          <cell r="F51" t="str">
            <v>CA</v>
          </cell>
          <cell r="G51" t="str">
            <v>HA</v>
          </cell>
          <cell r="I51" t="str">
            <v>Hearing Aid $2000 36 Mons</v>
          </cell>
          <cell r="J51" t="str">
            <v>Yes</v>
          </cell>
          <cell r="K51" t="str">
            <v>Supp</v>
          </cell>
          <cell r="L51" t="str">
            <v>Hearing Aid $2000 36 Mons</v>
          </cell>
          <cell r="M51">
            <v>0.8</v>
          </cell>
          <cell r="N51">
            <v>1</v>
          </cell>
          <cell r="O51">
            <v>1</v>
          </cell>
          <cell r="P51">
            <v>0.05</v>
          </cell>
        </row>
        <row r="52">
          <cell r="C52" t="str">
            <v>HAX</v>
          </cell>
          <cell r="D52" t="str">
            <v>Custom</v>
          </cell>
          <cell r="E52" t="str">
            <v>CA</v>
          </cell>
          <cell r="F52" t="str">
            <v>CA</v>
          </cell>
          <cell r="G52" t="str">
            <v>HA</v>
          </cell>
          <cell r="I52" t="str">
            <v>Hearing Aid $600 12 Mons</v>
          </cell>
          <cell r="J52" t="str">
            <v>Yes</v>
          </cell>
          <cell r="K52" t="str">
            <v>Supp</v>
          </cell>
          <cell r="L52" t="str">
            <v>Hearing Aid $600 12 Mons</v>
          </cell>
          <cell r="M52">
            <v>0.8</v>
          </cell>
          <cell r="N52">
            <v>0.48333333333333328</v>
          </cell>
          <cell r="O52">
            <v>1</v>
          </cell>
          <cell r="P52">
            <v>0.05</v>
          </cell>
        </row>
        <row r="53">
          <cell r="C53" t="str">
            <v>FW1</v>
          </cell>
          <cell r="D53" t="str">
            <v>Std</v>
          </cell>
          <cell r="E53" t="str">
            <v>CA</v>
          </cell>
          <cell r="F53" t="str">
            <v>CA</v>
          </cell>
          <cell r="G53" t="str">
            <v>Foot</v>
          </cell>
          <cell r="I53" t="str">
            <v>Footwear Benefit</v>
          </cell>
          <cell r="J53" t="str">
            <v>Yes</v>
          </cell>
          <cell r="K53" t="str">
            <v>Supp</v>
          </cell>
          <cell r="L53" t="str">
            <v>Footwear Benefit</v>
          </cell>
          <cell r="M53">
            <v>6.7</v>
          </cell>
          <cell r="N53">
            <v>1</v>
          </cell>
          <cell r="O53">
            <v>1</v>
          </cell>
          <cell r="P53">
            <v>0</v>
          </cell>
        </row>
        <row r="54">
          <cell r="C54" t="str">
            <v>ART</v>
          </cell>
          <cell r="D54" t="str">
            <v>Std</v>
          </cell>
          <cell r="E54" t="str">
            <v>CA</v>
          </cell>
          <cell r="F54" t="str">
            <v>CA</v>
          </cell>
          <cell r="G54" t="str">
            <v>Fam Plan</v>
          </cell>
          <cell r="I54" t="str">
            <v>Infertility Benefit</v>
          </cell>
          <cell r="J54" t="str">
            <v>Yes</v>
          </cell>
          <cell r="K54" t="str">
            <v>Supp</v>
          </cell>
          <cell r="L54" t="str">
            <v>Infertility Benefit</v>
          </cell>
          <cell r="M54">
            <v>28</v>
          </cell>
          <cell r="N54">
            <v>1</v>
          </cell>
          <cell r="O54">
            <v>1</v>
          </cell>
          <cell r="P54">
            <v>0.05</v>
          </cell>
        </row>
        <row r="55">
          <cell r="C55" t="str">
            <v>MPC 1</v>
          </cell>
          <cell r="D55" t="str">
            <v>Custom</v>
          </cell>
          <cell r="E55" t="str">
            <v>CA</v>
          </cell>
          <cell r="F55" t="str">
            <v>CA</v>
          </cell>
          <cell r="G55" t="str">
            <v>MH</v>
          </cell>
          <cell r="I55" t="str">
            <v>MH Parity for CalPers</v>
          </cell>
          <cell r="J55" t="str">
            <v>Yes</v>
          </cell>
          <cell r="K55" t="str">
            <v>Supp</v>
          </cell>
          <cell r="L55" t="str">
            <v>Mid/NA MH Parity for CalPers</v>
          </cell>
          <cell r="M55">
            <v>7.69</v>
          </cell>
          <cell r="N55">
            <v>1</v>
          </cell>
          <cell r="O55" t="str">
            <v>No</v>
          </cell>
          <cell r="P55">
            <v>0</v>
          </cell>
        </row>
        <row r="56">
          <cell r="C56" t="str">
            <v>MPA 1</v>
          </cell>
          <cell r="D56" t="str">
            <v>Std</v>
          </cell>
          <cell r="E56" t="str">
            <v>CA</v>
          </cell>
          <cell r="F56" t="str">
            <v>CA</v>
          </cell>
          <cell r="G56" t="str">
            <v>MH</v>
          </cell>
          <cell r="I56" t="str">
            <v>MH Parity for A1C</v>
          </cell>
          <cell r="J56" t="str">
            <v>Yes</v>
          </cell>
          <cell r="K56" t="str">
            <v>Supp</v>
          </cell>
          <cell r="L56" t="str">
            <v>Mid/NA MH Parity for A1C</v>
          </cell>
          <cell r="M56">
            <v>8.4817686007805602</v>
          </cell>
          <cell r="N56">
            <v>1</v>
          </cell>
          <cell r="O56" t="str">
            <v>No</v>
          </cell>
          <cell r="P56">
            <v>0</v>
          </cell>
        </row>
        <row r="57">
          <cell r="C57" t="str">
            <v>MPA 2</v>
          </cell>
          <cell r="D57" t="str">
            <v>Std</v>
          </cell>
          <cell r="E57" t="str">
            <v>CA</v>
          </cell>
          <cell r="F57" t="str">
            <v>CA</v>
          </cell>
          <cell r="G57" t="str">
            <v>MH</v>
          </cell>
          <cell r="I57" t="str">
            <v>MH Parity for C1C</v>
          </cell>
          <cell r="J57" t="str">
            <v>Yes</v>
          </cell>
          <cell r="K57" t="str">
            <v>Supp</v>
          </cell>
          <cell r="L57" t="str">
            <v>Mid/NA MH Parity for C1C</v>
          </cell>
          <cell r="M57">
            <v>8.3509444064240466</v>
          </cell>
          <cell r="N57">
            <v>1</v>
          </cell>
          <cell r="O57" t="str">
            <v>No</v>
          </cell>
          <cell r="P57">
            <v>0</v>
          </cell>
        </row>
        <row r="58">
          <cell r="C58" t="str">
            <v>MPA 3</v>
          </cell>
          <cell r="D58" t="str">
            <v>Std</v>
          </cell>
          <cell r="E58" t="str">
            <v>CA</v>
          </cell>
          <cell r="F58" t="str">
            <v>CA</v>
          </cell>
          <cell r="G58" t="str">
            <v>MH</v>
          </cell>
          <cell r="I58" t="str">
            <v>MH Parity - $5 OV</v>
          </cell>
          <cell r="J58" t="str">
            <v>Yes</v>
          </cell>
          <cell r="K58" t="str">
            <v>Supp</v>
          </cell>
          <cell r="L58" t="str">
            <v>Mid/NA MH Parity for D1C,D1P,DB1,NAA</v>
          </cell>
          <cell r="M58">
            <v>8.2637282768530387</v>
          </cell>
          <cell r="N58">
            <v>1</v>
          </cell>
          <cell r="O58" t="str">
            <v>No</v>
          </cell>
          <cell r="P58">
            <v>0</v>
          </cell>
        </row>
        <row r="59">
          <cell r="C59" t="str">
            <v>MPA 4</v>
          </cell>
          <cell r="D59" t="str">
            <v>Std</v>
          </cell>
          <cell r="E59" t="str">
            <v>CA</v>
          </cell>
          <cell r="F59" t="str">
            <v>CA</v>
          </cell>
          <cell r="G59" t="str">
            <v>MH</v>
          </cell>
          <cell r="I59" t="str">
            <v>MH Parity - $10 OV</v>
          </cell>
          <cell r="J59" t="str">
            <v>Yes</v>
          </cell>
          <cell r="K59" t="str">
            <v>Supp</v>
          </cell>
          <cell r="L59" t="str">
            <v>Mid/NA MH Parity for F1C,F1P,FHC,FMC,NAB,NAC,NAD,NAG,NAJ,R1C,R2C,TUC</v>
          </cell>
          <cell r="M59">
            <v>8.0238839205327661</v>
          </cell>
          <cell r="N59">
            <v>1</v>
          </cell>
          <cell r="O59" t="str">
            <v>No</v>
          </cell>
          <cell r="P59">
            <v>0</v>
          </cell>
        </row>
        <row r="60">
          <cell r="C60" t="str">
            <v>MPA 5</v>
          </cell>
          <cell r="D60" t="str">
            <v>Std</v>
          </cell>
          <cell r="E60" t="str">
            <v>CA</v>
          </cell>
          <cell r="F60" t="str">
            <v>CA</v>
          </cell>
          <cell r="G60" t="str">
            <v>MH</v>
          </cell>
          <cell r="I60" t="str">
            <v>MH Parity - $15 OV</v>
          </cell>
          <cell r="J60" t="str">
            <v>Yes</v>
          </cell>
          <cell r="K60" t="str">
            <v>Supp</v>
          </cell>
          <cell r="L60" t="str">
            <v>Mid/NA MH Parity for G1C,G1P,NAE,NAF,NAI,NAL,S5C,W1C,W2C,W5C</v>
          </cell>
          <cell r="M60">
            <v>7.7622355318197416</v>
          </cell>
          <cell r="N60">
            <v>1</v>
          </cell>
          <cell r="O60" t="str">
            <v>No</v>
          </cell>
          <cell r="P60">
            <v>0</v>
          </cell>
        </row>
        <row r="61">
          <cell r="C61" t="str">
            <v>MPA 6</v>
          </cell>
          <cell r="D61" t="str">
            <v>Std</v>
          </cell>
          <cell r="E61" t="str">
            <v>CA</v>
          </cell>
          <cell r="F61" t="str">
            <v>CA</v>
          </cell>
          <cell r="G61" t="str">
            <v>MH</v>
          </cell>
          <cell r="I61" t="str">
            <v>MH Parity - $20 OV</v>
          </cell>
          <cell r="J61" t="str">
            <v>Yes</v>
          </cell>
          <cell r="K61" t="str">
            <v>Supp</v>
          </cell>
          <cell r="L61" t="str">
            <v>Mid/NA MH Parity for G2C,QAC</v>
          </cell>
          <cell r="M61">
            <v>7.4938130747905207</v>
          </cell>
          <cell r="N61">
            <v>1</v>
          </cell>
          <cell r="O61" t="str">
            <v>No</v>
          </cell>
          <cell r="P61">
            <v>0</v>
          </cell>
        </row>
        <row r="62">
          <cell r="C62" t="str">
            <v>MPA 7</v>
          </cell>
          <cell r="D62" t="str">
            <v>Std</v>
          </cell>
          <cell r="E62" t="str">
            <v>CA</v>
          </cell>
          <cell r="F62" t="str">
            <v>CA</v>
          </cell>
          <cell r="G62" t="str">
            <v>MH</v>
          </cell>
          <cell r="I62" t="str">
            <v>MH Parity for J1C</v>
          </cell>
          <cell r="J62" t="str">
            <v>Yes</v>
          </cell>
          <cell r="K62" t="str">
            <v>Supp</v>
          </cell>
          <cell r="L62" t="str">
            <v>Mid/NA MH Parity for J1C</v>
          </cell>
          <cell r="M62">
            <v>7.7901785636240444</v>
          </cell>
          <cell r="N62">
            <v>1</v>
          </cell>
          <cell r="O62" t="str">
            <v>No</v>
          </cell>
          <cell r="P62">
            <v>0</v>
          </cell>
        </row>
        <row r="63">
          <cell r="C63" t="str">
            <v>MPA 8</v>
          </cell>
          <cell r="D63" t="str">
            <v>Std</v>
          </cell>
          <cell r="E63" t="str">
            <v>CA</v>
          </cell>
          <cell r="F63" t="str">
            <v>CA</v>
          </cell>
          <cell r="G63" t="str">
            <v>MH</v>
          </cell>
          <cell r="I63" t="str">
            <v>MH Parity for K3C</v>
          </cell>
          <cell r="J63" t="str">
            <v>Yes</v>
          </cell>
          <cell r="K63" t="str">
            <v>Supp</v>
          </cell>
          <cell r="L63" t="str">
            <v>Mid/NA MH Parity for K3C</v>
          </cell>
          <cell r="M63">
            <v>7.6843337461835004</v>
          </cell>
          <cell r="N63">
            <v>1</v>
          </cell>
          <cell r="O63" t="str">
            <v>No</v>
          </cell>
          <cell r="P63">
            <v>0</v>
          </cell>
        </row>
        <row r="64">
          <cell r="C64" t="str">
            <v>MPA 9</v>
          </cell>
          <cell r="D64" t="str">
            <v>Std</v>
          </cell>
          <cell r="E64" t="str">
            <v>CA</v>
          </cell>
          <cell r="F64" t="str">
            <v>CA</v>
          </cell>
          <cell r="G64" t="str">
            <v>MH</v>
          </cell>
          <cell r="I64" t="str">
            <v>MH Parity for NAH</v>
          </cell>
          <cell r="J64" t="str">
            <v>Yes</v>
          </cell>
          <cell r="K64" t="str">
            <v>Supp</v>
          </cell>
          <cell r="L64" t="str">
            <v>Mid/NA MH Parity for NAH,Y1P</v>
          </cell>
          <cell r="M64">
            <v>7.8536854540883709</v>
          </cell>
          <cell r="N64">
            <v>1</v>
          </cell>
          <cell r="O64" t="str">
            <v>No</v>
          </cell>
          <cell r="P64">
            <v>0</v>
          </cell>
        </row>
        <row r="65">
          <cell r="C65" t="str">
            <v>MPA 10</v>
          </cell>
          <cell r="D65" t="str">
            <v>Std</v>
          </cell>
          <cell r="E65" t="str">
            <v>CA</v>
          </cell>
          <cell r="F65" t="str">
            <v>CA</v>
          </cell>
          <cell r="G65" t="str">
            <v>MH</v>
          </cell>
          <cell r="I65" t="str">
            <v>MH Parity for NAK</v>
          </cell>
          <cell r="J65" t="str">
            <v>Yes</v>
          </cell>
          <cell r="K65" t="str">
            <v>Supp</v>
          </cell>
          <cell r="L65" t="str">
            <v>Mid/NA MH Parity for NAK,V1P</v>
          </cell>
          <cell r="M65">
            <v>7.41972170258214</v>
          </cell>
          <cell r="N65">
            <v>1</v>
          </cell>
          <cell r="O65" t="str">
            <v>No</v>
          </cell>
          <cell r="P65">
            <v>0</v>
          </cell>
        </row>
        <row r="66">
          <cell r="C66" t="str">
            <v>MPA 11</v>
          </cell>
          <cell r="D66" t="str">
            <v>Std</v>
          </cell>
          <cell r="E66" t="str">
            <v>CA</v>
          </cell>
          <cell r="F66" t="str">
            <v>CA</v>
          </cell>
          <cell r="G66" t="str">
            <v>MH</v>
          </cell>
          <cell r="I66" t="str">
            <v>MH Parity for O1P</v>
          </cell>
          <cell r="J66" t="str">
            <v>Yes</v>
          </cell>
          <cell r="K66" t="str">
            <v>Supp</v>
          </cell>
          <cell r="L66" t="str">
            <v>Mid/NA MH Parity for O1P</v>
          </cell>
          <cell r="M66">
            <v>8.097128534201623</v>
          </cell>
          <cell r="N66">
            <v>1</v>
          </cell>
          <cell r="O66" t="str">
            <v>No</v>
          </cell>
          <cell r="P66">
            <v>0</v>
          </cell>
        </row>
        <row r="67">
          <cell r="C67" t="str">
            <v>MPA 12</v>
          </cell>
          <cell r="D67" t="str">
            <v>Std</v>
          </cell>
          <cell r="E67" t="str">
            <v>CA</v>
          </cell>
          <cell r="F67" t="str">
            <v>CA</v>
          </cell>
          <cell r="G67" t="str">
            <v>MH</v>
          </cell>
          <cell r="I67" t="str">
            <v>MH Parity for P1C</v>
          </cell>
          <cell r="J67" t="str">
            <v>Yes</v>
          </cell>
          <cell r="K67" t="str">
            <v>Supp</v>
          </cell>
          <cell r="L67" t="str">
            <v>Mid/NA MH Parity for P1C</v>
          </cell>
          <cell r="M67">
            <v>7.9277768262967516</v>
          </cell>
          <cell r="N67">
            <v>1</v>
          </cell>
          <cell r="O67" t="str">
            <v>No</v>
          </cell>
          <cell r="P67">
            <v>0</v>
          </cell>
        </row>
        <row r="68">
          <cell r="C68" t="str">
            <v>MPA 13</v>
          </cell>
          <cell r="D68" t="str">
            <v>Std</v>
          </cell>
          <cell r="E68" t="str">
            <v>CA</v>
          </cell>
          <cell r="F68" t="str">
            <v>CA</v>
          </cell>
          <cell r="G68" t="str">
            <v>MH</v>
          </cell>
          <cell r="I68" t="str">
            <v>MH Parity for Q1C</v>
          </cell>
          <cell r="J68" t="str">
            <v>Yes</v>
          </cell>
          <cell r="K68" t="str">
            <v>Supp</v>
          </cell>
          <cell r="L68" t="str">
            <v>Mid/NA MH Parity for Q1C</v>
          </cell>
          <cell r="M68">
            <v>7.1656941407248338</v>
          </cell>
          <cell r="N68">
            <v>1</v>
          </cell>
          <cell r="O68" t="str">
            <v>No</v>
          </cell>
          <cell r="P68">
            <v>0</v>
          </cell>
        </row>
        <row r="69">
          <cell r="C69" t="str">
            <v>MPA 14</v>
          </cell>
          <cell r="D69" t="str">
            <v>Std</v>
          </cell>
          <cell r="E69" t="str">
            <v>CA</v>
          </cell>
          <cell r="F69" t="str">
            <v>CA</v>
          </cell>
          <cell r="G69" t="str">
            <v>MH</v>
          </cell>
          <cell r="I69" t="str">
            <v>MH Parity for S1P</v>
          </cell>
          <cell r="J69" t="str">
            <v>Yes</v>
          </cell>
          <cell r="K69" t="str">
            <v>Supp</v>
          </cell>
          <cell r="L69" t="str">
            <v>Mid/NA MH Parity for S1P</v>
          </cell>
          <cell r="M69">
            <v>7.5996578922310647</v>
          </cell>
          <cell r="N69">
            <v>1</v>
          </cell>
          <cell r="O69" t="str">
            <v>No</v>
          </cell>
          <cell r="P69">
            <v>0</v>
          </cell>
        </row>
        <row r="70">
          <cell r="C70" t="str">
            <v>MMA 1</v>
          </cell>
          <cell r="D70" t="str">
            <v>Std</v>
          </cell>
          <cell r="E70" t="str">
            <v>CA</v>
          </cell>
          <cell r="F70" t="str">
            <v>CA</v>
          </cell>
          <cell r="G70" t="str">
            <v>MH</v>
          </cell>
          <cell r="I70" t="str">
            <v>MH Parity for HM1</v>
          </cell>
          <cell r="J70" t="str">
            <v>Yes</v>
          </cell>
          <cell r="K70" t="str">
            <v>Supp</v>
          </cell>
          <cell r="L70" t="str">
            <v>Mid/NA MH Parity for HM1</v>
          </cell>
          <cell r="M70">
            <v>7.6102423739751197</v>
          </cell>
          <cell r="N70">
            <v>1</v>
          </cell>
          <cell r="O70" t="str">
            <v>No</v>
          </cell>
          <cell r="P70">
            <v>0</v>
          </cell>
        </row>
        <row r="71">
          <cell r="C71" t="str">
            <v>MMA 2</v>
          </cell>
          <cell r="D71" t="str">
            <v>Std</v>
          </cell>
          <cell r="E71" t="str">
            <v>CA</v>
          </cell>
          <cell r="F71" t="str">
            <v>CA</v>
          </cell>
          <cell r="G71" t="str">
            <v>MH</v>
          </cell>
          <cell r="I71" t="str">
            <v>MH Parity for HM2</v>
          </cell>
          <cell r="J71" t="str">
            <v>Yes</v>
          </cell>
          <cell r="K71" t="str">
            <v>Supp</v>
          </cell>
          <cell r="L71" t="str">
            <v>Mid/NA MH Parity for HM2</v>
          </cell>
          <cell r="M71">
            <v>6.6999769439864405</v>
          </cell>
          <cell r="N71">
            <v>1</v>
          </cell>
          <cell r="O71" t="str">
            <v>No</v>
          </cell>
          <cell r="P71">
            <v>0</v>
          </cell>
        </row>
        <row r="72">
          <cell r="C72" t="str">
            <v>MMA 3</v>
          </cell>
          <cell r="D72" t="str">
            <v>Std</v>
          </cell>
          <cell r="E72" t="str">
            <v>CA</v>
          </cell>
          <cell r="F72" t="str">
            <v>CA</v>
          </cell>
          <cell r="G72" t="str">
            <v>MH</v>
          </cell>
          <cell r="I72" t="str">
            <v>MH Parity for HM3</v>
          </cell>
          <cell r="J72" t="str">
            <v>Yes</v>
          </cell>
          <cell r="K72" t="str">
            <v>Supp</v>
          </cell>
          <cell r="L72" t="str">
            <v>Mid/NA MH Parity for HM3</v>
          </cell>
          <cell r="M72">
            <v>5.8849718496942502</v>
          </cell>
          <cell r="N72">
            <v>1</v>
          </cell>
          <cell r="O72" t="str">
            <v>No</v>
          </cell>
          <cell r="P72">
            <v>0</v>
          </cell>
        </row>
        <row r="73">
          <cell r="C73" t="str">
            <v>MMA 4</v>
          </cell>
          <cell r="D73" t="str">
            <v>Std</v>
          </cell>
          <cell r="E73" t="str">
            <v>CA</v>
          </cell>
          <cell r="F73" t="str">
            <v>CA</v>
          </cell>
          <cell r="G73" t="str">
            <v>MH</v>
          </cell>
          <cell r="I73" t="str">
            <v>MH Parity for MT1</v>
          </cell>
          <cell r="J73" t="str">
            <v>Yes</v>
          </cell>
          <cell r="K73" t="str">
            <v>Supp</v>
          </cell>
          <cell r="L73" t="str">
            <v>Mid/NA MH Parity for MT1</v>
          </cell>
          <cell r="M73">
            <v>7.8219320088562077</v>
          </cell>
          <cell r="N73">
            <v>1</v>
          </cell>
          <cell r="O73" t="str">
            <v>No</v>
          </cell>
          <cell r="P73">
            <v>0</v>
          </cell>
        </row>
        <row r="74">
          <cell r="C74" t="str">
            <v>MMA 5</v>
          </cell>
          <cell r="D74" t="str">
            <v>Std</v>
          </cell>
          <cell r="E74" t="str">
            <v>CA</v>
          </cell>
          <cell r="F74" t="str">
            <v>CA</v>
          </cell>
          <cell r="G74" t="str">
            <v>MH</v>
          </cell>
          <cell r="I74" t="str">
            <v>MH Parity for MT2</v>
          </cell>
          <cell r="J74" t="str">
            <v>Yes</v>
          </cell>
          <cell r="K74" t="str">
            <v>Supp</v>
          </cell>
          <cell r="L74" t="str">
            <v>Mid/NA MH Parity for MT2</v>
          </cell>
          <cell r="M74">
            <v>7.2186165494451062</v>
          </cell>
          <cell r="N74">
            <v>1</v>
          </cell>
          <cell r="O74" t="str">
            <v>No</v>
          </cell>
          <cell r="P74">
            <v>0</v>
          </cell>
        </row>
        <row r="75">
          <cell r="C75" t="str">
            <v>MMA 6</v>
          </cell>
          <cell r="D75" t="str">
            <v>Std</v>
          </cell>
          <cell r="E75" t="str">
            <v>CA</v>
          </cell>
          <cell r="F75" t="str">
            <v>CA</v>
          </cell>
          <cell r="G75" t="str">
            <v>MH</v>
          </cell>
          <cell r="I75" t="str">
            <v>MH Parity for MT3</v>
          </cell>
          <cell r="J75" t="str">
            <v>Yes</v>
          </cell>
          <cell r="K75" t="str">
            <v>Supp</v>
          </cell>
          <cell r="L75" t="str">
            <v>Mid/NA MH Parity for MT3</v>
          </cell>
          <cell r="M75">
            <v>6.6999769439864405</v>
          </cell>
          <cell r="N75">
            <v>1</v>
          </cell>
          <cell r="O75" t="str">
            <v>No</v>
          </cell>
          <cell r="P75">
            <v>0</v>
          </cell>
        </row>
        <row r="76">
          <cell r="C76" t="str">
            <v>MMA 7</v>
          </cell>
          <cell r="D76" t="str">
            <v>Std</v>
          </cell>
          <cell r="E76" t="str">
            <v>CA</v>
          </cell>
          <cell r="F76" t="str">
            <v>CA</v>
          </cell>
          <cell r="G76" t="str">
            <v>MH</v>
          </cell>
          <cell r="I76" t="str">
            <v>MH Parity for NM1</v>
          </cell>
          <cell r="J76" t="str">
            <v>Yes</v>
          </cell>
          <cell r="K76" t="str">
            <v>Supp</v>
          </cell>
          <cell r="L76" t="str">
            <v>Mid/NA MH Parity for NM1</v>
          </cell>
          <cell r="M76">
            <v>7.4703501772171377</v>
          </cell>
          <cell r="N76">
            <v>1</v>
          </cell>
          <cell r="O76" t="str">
            <v>No</v>
          </cell>
          <cell r="P76">
            <v>0</v>
          </cell>
        </row>
        <row r="77">
          <cell r="C77" t="str">
            <v>MMA 8</v>
          </cell>
          <cell r="D77" t="str">
            <v>Std</v>
          </cell>
          <cell r="E77" t="str">
            <v>CA</v>
          </cell>
          <cell r="F77" t="str">
            <v>CA</v>
          </cell>
          <cell r="G77" t="str">
            <v>MH</v>
          </cell>
          <cell r="I77" t="str">
            <v>MH Parity for NM2</v>
          </cell>
          <cell r="J77" t="str">
            <v>Yes</v>
          </cell>
          <cell r="K77" t="str">
            <v>Supp</v>
          </cell>
          <cell r="L77" t="str">
            <v>Mid/NA MH Parity for NM2</v>
          </cell>
          <cell r="M77">
            <v>6.6447606011808933</v>
          </cell>
          <cell r="N77">
            <v>1</v>
          </cell>
          <cell r="O77" t="str">
            <v>No</v>
          </cell>
          <cell r="P77">
            <v>0</v>
          </cell>
        </row>
        <row r="78">
          <cell r="C78" t="str">
            <v>MMA 9</v>
          </cell>
          <cell r="D78" t="str">
            <v>Std</v>
          </cell>
          <cell r="E78" t="str">
            <v>CA</v>
          </cell>
          <cell r="F78" t="str">
            <v>CA</v>
          </cell>
          <cell r="G78" t="str">
            <v>MH</v>
          </cell>
          <cell r="I78" t="str">
            <v>MH Parity for NM3</v>
          </cell>
          <cell r="J78" t="str">
            <v>Yes</v>
          </cell>
          <cell r="K78" t="str">
            <v>Supp</v>
          </cell>
          <cell r="L78" t="str">
            <v>Mid/NA MH Parity for NM3</v>
          </cell>
          <cell r="M78">
            <v>6.5812537107165667</v>
          </cell>
          <cell r="N78">
            <v>1</v>
          </cell>
          <cell r="O78" t="str">
            <v>No</v>
          </cell>
          <cell r="P78">
            <v>0</v>
          </cell>
        </row>
        <row r="79">
          <cell r="C79" t="str">
            <v>MMA 10</v>
          </cell>
          <cell r="D79" t="str">
            <v>Std</v>
          </cell>
          <cell r="E79" t="str">
            <v>CA</v>
          </cell>
          <cell r="F79" t="str">
            <v>CA</v>
          </cell>
          <cell r="G79" t="str">
            <v>MH</v>
          </cell>
          <cell r="I79" t="str">
            <v>MH Parity for NM4</v>
          </cell>
          <cell r="J79" t="str">
            <v>Yes</v>
          </cell>
          <cell r="K79" t="str">
            <v>Supp</v>
          </cell>
          <cell r="L79" t="str">
            <v>Mid/NA MH Parity for NM4</v>
          </cell>
          <cell r="M79">
            <v>6.2425502949068266</v>
          </cell>
          <cell r="N79">
            <v>1</v>
          </cell>
          <cell r="O79" t="str">
            <v>No</v>
          </cell>
          <cell r="P79">
            <v>0</v>
          </cell>
        </row>
        <row r="80">
          <cell r="C80" t="str">
            <v>MMA 11</v>
          </cell>
          <cell r="D80" t="str">
            <v>Std</v>
          </cell>
          <cell r="E80" t="str">
            <v>CA</v>
          </cell>
          <cell r="F80" t="str">
            <v>CA</v>
          </cell>
          <cell r="G80" t="str">
            <v>MH</v>
          </cell>
          <cell r="I80" t="str">
            <v>MH Parity for NM5</v>
          </cell>
          <cell r="J80" t="str">
            <v>Yes</v>
          </cell>
          <cell r="K80" t="str">
            <v>Supp</v>
          </cell>
          <cell r="L80" t="str">
            <v>Mid/NA MH Parity for NM5</v>
          </cell>
          <cell r="M80">
            <v>6.1896278861865532</v>
          </cell>
          <cell r="N80">
            <v>1</v>
          </cell>
          <cell r="O80" t="str">
            <v>No</v>
          </cell>
          <cell r="P80">
            <v>0</v>
          </cell>
        </row>
        <row r="81">
          <cell r="C81" t="str">
            <v>MMA 12</v>
          </cell>
          <cell r="D81" t="str">
            <v>Std</v>
          </cell>
          <cell r="E81" t="str">
            <v>CA</v>
          </cell>
          <cell r="F81" t="str">
            <v>CA</v>
          </cell>
          <cell r="G81" t="str">
            <v>MH</v>
          </cell>
          <cell r="I81" t="str">
            <v>MH Parity for HM4</v>
          </cell>
          <cell r="J81" t="str">
            <v>Yes</v>
          </cell>
          <cell r="K81" t="str">
            <v>Supp</v>
          </cell>
          <cell r="L81" t="str">
            <v>Mid/NA MH Parity for HM4</v>
          </cell>
          <cell r="M81">
            <v>7.31</v>
          </cell>
          <cell r="N81">
            <v>1</v>
          </cell>
          <cell r="O81" t="str">
            <v>No</v>
          </cell>
          <cell r="P81">
            <v>0</v>
          </cell>
        </row>
        <row r="82">
          <cell r="C82" t="str">
            <v>MMA 13</v>
          </cell>
          <cell r="D82" t="str">
            <v>Std</v>
          </cell>
          <cell r="E82" t="str">
            <v>CA</v>
          </cell>
          <cell r="F82" t="str">
            <v>CA</v>
          </cell>
          <cell r="G82" t="str">
            <v>MH</v>
          </cell>
          <cell r="I82" t="str">
            <v>MH Parity for HM7</v>
          </cell>
          <cell r="J82" t="str">
            <v>Yes</v>
          </cell>
          <cell r="K82" t="str">
            <v>Supp</v>
          </cell>
          <cell r="L82" t="str">
            <v>Mid/NA MH Parity for HM7</v>
          </cell>
          <cell r="M82">
            <v>6.94</v>
          </cell>
          <cell r="N82">
            <v>1</v>
          </cell>
          <cell r="O82" t="str">
            <v>No</v>
          </cell>
          <cell r="P82">
            <v>0</v>
          </cell>
        </row>
        <row r="83">
          <cell r="C83" t="str">
            <v>MPB 1</v>
          </cell>
          <cell r="D83" t="str">
            <v>Std</v>
          </cell>
          <cell r="E83" t="str">
            <v>CA</v>
          </cell>
          <cell r="F83" t="str">
            <v>CA</v>
          </cell>
          <cell r="G83" t="str">
            <v>MH</v>
          </cell>
          <cell r="I83" t="str">
            <v>MH Parity for A1C</v>
          </cell>
          <cell r="J83" t="str">
            <v>Yes</v>
          </cell>
          <cell r="K83" t="str">
            <v>Supp</v>
          </cell>
          <cell r="L83" t="str">
            <v>Mid/NA MH Parity for A1C</v>
          </cell>
          <cell r="M83">
            <v>9.1661611903511169</v>
          </cell>
          <cell r="N83">
            <v>1</v>
          </cell>
          <cell r="O83" t="str">
            <v>No</v>
          </cell>
          <cell r="P83">
            <v>0</v>
          </cell>
        </row>
        <row r="84">
          <cell r="C84" t="str">
            <v>MPB 2</v>
          </cell>
          <cell r="D84" t="str">
            <v>Std</v>
          </cell>
          <cell r="E84" t="str">
            <v>CA</v>
          </cell>
          <cell r="F84" t="str">
            <v>CA</v>
          </cell>
          <cell r="G84" t="str">
            <v>MH</v>
          </cell>
          <cell r="I84" t="str">
            <v>MH Parity for C1C</v>
          </cell>
          <cell r="J84" t="str">
            <v>Yes</v>
          </cell>
          <cell r="K84" t="str">
            <v>Supp</v>
          </cell>
          <cell r="L84" t="str">
            <v>Mid/NA MH Parity for C1C</v>
          </cell>
          <cell r="M84">
            <v>9.0285629276784096</v>
          </cell>
          <cell r="N84">
            <v>1</v>
          </cell>
          <cell r="O84" t="str">
            <v>No</v>
          </cell>
          <cell r="P84">
            <v>0</v>
          </cell>
        </row>
        <row r="85">
          <cell r="C85" t="str">
            <v>MPB 3</v>
          </cell>
          <cell r="D85" t="str">
            <v>Std</v>
          </cell>
          <cell r="E85" t="str">
            <v>CA</v>
          </cell>
          <cell r="F85" t="str">
            <v>CA</v>
          </cell>
          <cell r="G85" t="str">
            <v>MH</v>
          </cell>
          <cell r="I85" t="str">
            <v>MH Parity - $5 OV</v>
          </cell>
          <cell r="J85" t="str">
            <v>Yes</v>
          </cell>
          <cell r="K85" t="str">
            <v>Supp</v>
          </cell>
          <cell r="L85" t="str">
            <v>Mid/NA MH Parity for D1C,D1P,DB1,NAA</v>
          </cell>
          <cell r="M85">
            <v>8.9227181102378665</v>
          </cell>
          <cell r="N85">
            <v>1</v>
          </cell>
          <cell r="O85" t="str">
            <v>No</v>
          </cell>
          <cell r="P85">
            <v>0</v>
          </cell>
        </row>
        <row r="86">
          <cell r="C86" t="str">
            <v>MPB 4</v>
          </cell>
          <cell r="D86" t="str">
            <v>Std</v>
          </cell>
          <cell r="E86" t="str">
            <v>CA</v>
          </cell>
          <cell r="F86" t="str">
            <v>CA</v>
          </cell>
          <cell r="G86" t="str">
            <v>MH</v>
          </cell>
          <cell r="I86" t="str">
            <v>MH Parity - $10 OV</v>
          </cell>
          <cell r="J86" t="str">
            <v>Yes</v>
          </cell>
          <cell r="K86" t="str">
            <v>Supp</v>
          </cell>
          <cell r="L86" t="str">
            <v>Mid/NA MH Parity for F1C,F1P,FHC,FMC,NAB,NAC,NAD,NAG,NAJ,R1C,R2C,TUC</v>
          </cell>
          <cell r="M86">
            <v>8.6157681396602896</v>
          </cell>
          <cell r="N86">
            <v>1</v>
          </cell>
          <cell r="O86" t="str">
            <v>No</v>
          </cell>
          <cell r="P86">
            <v>0</v>
          </cell>
        </row>
        <row r="87">
          <cell r="C87" t="str">
            <v>MPB 5</v>
          </cell>
          <cell r="D87" t="str">
            <v>Std</v>
          </cell>
          <cell r="E87" t="str">
            <v>CA</v>
          </cell>
          <cell r="F87" t="str">
            <v>CA</v>
          </cell>
          <cell r="G87" t="str">
            <v>MH</v>
          </cell>
          <cell r="I87" t="str">
            <v>MH Parity - $15 OV</v>
          </cell>
          <cell r="J87" t="str">
            <v>Yes</v>
          </cell>
          <cell r="K87" t="str">
            <v>Supp</v>
          </cell>
          <cell r="L87" t="str">
            <v>Mid/NA MH Parity for G1C,G1P,NAE,NAF,NAI,NAL,S5C,W1C,W2C,W5C</v>
          </cell>
          <cell r="M87">
            <v>8.2770647238505468</v>
          </cell>
          <cell r="N87">
            <v>1</v>
          </cell>
          <cell r="O87" t="str">
            <v>No</v>
          </cell>
          <cell r="P87">
            <v>0</v>
          </cell>
        </row>
        <row r="88">
          <cell r="C88" t="str">
            <v>MPB 6</v>
          </cell>
          <cell r="D88" t="str">
            <v>Std</v>
          </cell>
          <cell r="E88" t="str">
            <v>CA</v>
          </cell>
          <cell r="F88" t="str">
            <v>CA</v>
          </cell>
          <cell r="G88" t="str">
            <v>MH</v>
          </cell>
          <cell r="I88" t="str">
            <v>MH Parity - $20 OV</v>
          </cell>
          <cell r="J88" t="str">
            <v>Yes</v>
          </cell>
          <cell r="K88" t="str">
            <v>Supp</v>
          </cell>
          <cell r="L88" t="str">
            <v>Mid/NA MH Parity for G2C,QAC</v>
          </cell>
          <cell r="M88">
            <v>7.9277768262967516</v>
          </cell>
          <cell r="N88">
            <v>1</v>
          </cell>
          <cell r="O88" t="str">
            <v>No</v>
          </cell>
          <cell r="P88">
            <v>0</v>
          </cell>
        </row>
        <row r="89">
          <cell r="C89" t="str">
            <v>MPB 7</v>
          </cell>
          <cell r="D89" t="str">
            <v>Std</v>
          </cell>
          <cell r="E89" t="str">
            <v>CA</v>
          </cell>
          <cell r="F89" t="str">
            <v>CA</v>
          </cell>
          <cell r="G89" t="str">
            <v>MH</v>
          </cell>
          <cell r="I89" t="str">
            <v>MH Parity for J1C</v>
          </cell>
          <cell r="J89" t="str">
            <v>Yes</v>
          </cell>
          <cell r="K89" t="str">
            <v>Supp</v>
          </cell>
          <cell r="L89" t="str">
            <v>Mid/NA MH Parity for J1C</v>
          </cell>
          <cell r="M89">
            <v>8.4040785047791999</v>
          </cell>
          <cell r="N89">
            <v>1</v>
          </cell>
          <cell r="O89" t="str">
            <v>No</v>
          </cell>
          <cell r="P89">
            <v>0</v>
          </cell>
        </row>
        <row r="90">
          <cell r="C90" t="str">
            <v>MPB 8</v>
          </cell>
          <cell r="D90" t="str">
            <v>Std</v>
          </cell>
          <cell r="E90" t="str">
            <v>CA</v>
          </cell>
          <cell r="F90" t="str">
            <v>CA</v>
          </cell>
          <cell r="G90" t="str">
            <v>MH</v>
          </cell>
          <cell r="I90" t="str">
            <v>MH Parity for K3C</v>
          </cell>
          <cell r="J90" t="str">
            <v>Yes</v>
          </cell>
          <cell r="K90" t="str">
            <v>Supp</v>
          </cell>
          <cell r="L90" t="str">
            <v>Mid/NA MH Parity for K3C</v>
          </cell>
          <cell r="M90">
            <v>8.2876492055946009</v>
          </cell>
          <cell r="N90">
            <v>1</v>
          </cell>
          <cell r="O90" t="str">
            <v>No</v>
          </cell>
          <cell r="P90">
            <v>0</v>
          </cell>
        </row>
        <row r="91">
          <cell r="C91" t="str">
            <v>MPB 9</v>
          </cell>
          <cell r="D91" t="str">
            <v>Std</v>
          </cell>
          <cell r="E91" t="str">
            <v>CA</v>
          </cell>
          <cell r="F91" t="str">
            <v>CA</v>
          </cell>
          <cell r="G91" t="str">
            <v>MH</v>
          </cell>
          <cell r="I91" t="str">
            <v>MH Parity for NAH</v>
          </cell>
          <cell r="J91" t="str">
            <v>Yes</v>
          </cell>
          <cell r="K91" t="str">
            <v>Supp</v>
          </cell>
          <cell r="L91" t="str">
            <v>Mid/NA MH Parity for NAH,Y1P</v>
          </cell>
          <cell r="M91">
            <v>8.4464164317554182</v>
          </cell>
          <cell r="N91">
            <v>1</v>
          </cell>
          <cell r="O91" t="str">
            <v>No</v>
          </cell>
          <cell r="P91">
            <v>0</v>
          </cell>
        </row>
        <row r="92">
          <cell r="C92" t="str">
            <v>MPB 10</v>
          </cell>
          <cell r="D92" t="str">
            <v>Std</v>
          </cell>
          <cell r="E92" t="str">
            <v>CA</v>
          </cell>
          <cell r="F92" t="str">
            <v>CA</v>
          </cell>
          <cell r="G92" t="str">
            <v>MH</v>
          </cell>
          <cell r="I92" t="str">
            <v>MH Parity for NAK</v>
          </cell>
          <cell r="J92" t="str">
            <v>Yes</v>
          </cell>
          <cell r="K92" t="str">
            <v>Supp</v>
          </cell>
          <cell r="L92" t="str">
            <v>Mid/NA MH Parity for NAK,V1P</v>
          </cell>
          <cell r="M92">
            <v>7.9489457897848599</v>
          </cell>
          <cell r="N92">
            <v>1</v>
          </cell>
          <cell r="O92" t="str">
            <v>No</v>
          </cell>
          <cell r="P92">
            <v>0</v>
          </cell>
        </row>
        <row r="93">
          <cell r="C93" t="str">
            <v>MPB 11</v>
          </cell>
          <cell r="D93" t="str">
            <v>Std</v>
          </cell>
          <cell r="E93" t="str">
            <v>CA</v>
          </cell>
          <cell r="F93" t="str">
            <v>CA</v>
          </cell>
          <cell r="G93" t="str">
            <v>MH</v>
          </cell>
          <cell r="I93" t="str">
            <v>MH Parity for O1P</v>
          </cell>
          <cell r="J93" t="str">
            <v>Yes</v>
          </cell>
          <cell r="K93" t="str">
            <v>Supp</v>
          </cell>
          <cell r="L93" t="str">
            <v>Mid/NA MH Parity for O1P</v>
          </cell>
          <cell r="M93">
            <v>8.7533664023329951</v>
          </cell>
          <cell r="N93">
            <v>1</v>
          </cell>
          <cell r="O93" t="str">
            <v>No</v>
          </cell>
          <cell r="P93">
            <v>0</v>
          </cell>
        </row>
        <row r="94">
          <cell r="C94" t="str">
            <v>MPB 12</v>
          </cell>
          <cell r="D94" t="str">
            <v>Std</v>
          </cell>
          <cell r="E94" t="str">
            <v>CA</v>
          </cell>
          <cell r="F94" t="str">
            <v>CA</v>
          </cell>
          <cell r="G94" t="str">
            <v>MH</v>
          </cell>
          <cell r="I94" t="str">
            <v>MH Parity for P1C</v>
          </cell>
          <cell r="J94" t="str">
            <v>Yes</v>
          </cell>
          <cell r="K94" t="str">
            <v>Supp</v>
          </cell>
          <cell r="L94" t="str">
            <v>Mid/NA MH Parity for P1C</v>
          </cell>
          <cell r="M94">
            <v>8.5840146944281237</v>
          </cell>
          <cell r="N94">
            <v>1</v>
          </cell>
          <cell r="O94" t="str">
            <v>No</v>
          </cell>
          <cell r="P94">
            <v>0</v>
          </cell>
        </row>
        <row r="95">
          <cell r="C95" t="str">
            <v>MPB 13</v>
          </cell>
          <cell r="D95" t="str">
            <v>Std</v>
          </cell>
          <cell r="E95" t="str">
            <v>CA</v>
          </cell>
          <cell r="F95" t="str">
            <v>CA</v>
          </cell>
          <cell r="G95" t="str">
            <v>MH</v>
          </cell>
          <cell r="I95" t="str">
            <v>MH Parity for Q1C</v>
          </cell>
          <cell r="J95" t="str">
            <v>Yes</v>
          </cell>
          <cell r="K95" t="str">
            <v>Supp</v>
          </cell>
          <cell r="L95" t="str">
            <v>Mid/NA MH Parity for Q1C</v>
          </cell>
          <cell r="M95">
            <v>7.5890734104870106</v>
          </cell>
          <cell r="N95">
            <v>1</v>
          </cell>
          <cell r="O95" t="str">
            <v>No</v>
          </cell>
          <cell r="P95">
            <v>0</v>
          </cell>
        </row>
        <row r="96">
          <cell r="C96" t="str">
            <v>MPB 14</v>
          </cell>
          <cell r="D96" t="str">
            <v>Std</v>
          </cell>
          <cell r="E96" t="str">
            <v>CA</v>
          </cell>
          <cell r="F96" t="str">
            <v>CA</v>
          </cell>
          <cell r="G96" t="str">
            <v>MH</v>
          </cell>
          <cell r="I96" t="str">
            <v>MH Parity for S1P</v>
          </cell>
          <cell r="J96" t="str">
            <v>Yes</v>
          </cell>
          <cell r="K96" t="str">
            <v>Supp</v>
          </cell>
          <cell r="L96" t="str">
            <v>Mid/NA MH Parity for S1P</v>
          </cell>
          <cell r="M96">
            <v>8.1077130159456772</v>
          </cell>
          <cell r="N96">
            <v>1</v>
          </cell>
          <cell r="O96" t="str">
            <v>No</v>
          </cell>
          <cell r="P96">
            <v>0</v>
          </cell>
        </row>
        <row r="97">
          <cell r="C97" t="str">
            <v>MPU 1</v>
          </cell>
          <cell r="D97" t="str">
            <v>Std</v>
          </cell>
          <cell r="E97" t="str">
            <v>CA</v>
          </cell>
          <cell r="F97" t="str">
            <v>CA</v>
          </cell>
          <cell r="G97" t="str">
            <v>MH</v>
          </cell>
          <cell r="I97" t="str">
            <v>MH Parity for A1C</v>
          </cell>
          <cell r="J97" t="str">
            <v>Yes</v>
          </cell>
          <cell r="K97" t="str">
            <v>Supp</v>
          </cell>
          <cell r="L97" t="str">
            <v>Mid/NA MH Parity for A1C</v>
          </cell>
          <cell r="M97">
            <v>9.8753214672027632</v>
          </cell>
          <cell r="N97">
            <v>1</v>
          </cell>
          <cell r="O97" t="str">
            <v>No</v>
          </cell>
          <cell r="P97">
            <v>0</v>
          </cell>
        </row>
        <row r="98">
          <cell r="C98" t="str">
            <v>MPU 2</v>
          </cell>
          <cell r="D98" t="str">
            <v>Std</v>
          </cell>
          <cell r="E98" t="str">
            <v>CA</v>
          </cell>
          <cell r="F98" t="str">
            <v>CA</v>
          </cell>
          <cell r="G98" t="str">
            <v>MH</v>
          </cell>
          <cell r="I98" t="str">
            <v>MH Parity for C1C</v>
          </cell>
          <cell r="J98" t="str">
            <v>Yes</v>
          </cell>
          <cell r="K98" t="str">
            <v>Supp</v>
          </cell>
          <cell r="L98" t="str">
            <v>Mid/NA MH Parity for C1C</v>
          </cell>
          <cell r="M98">
            <v>9.7377232045300541</v>
          </cell>
          <cell r="N98">
            <v>1</v>
          </cell>
          <cell r="O98" t="str">
            <v>No</v>
          </cell>
          <cell r="P98">
            <v>0</v>
          </cell>
        </row>
        <row r="99">
          <cell r="C99" t="str">
            <v>MPU 3</v>
          </cell>
          <cell r="D99" t="str">
            <v>Std</v>
          </cell>
          <cell r="E99" t="str">
            <v>CA</v>
          </cell>
          <cell r="F99" t="str">
            <v>CA</v>
          </cell>
          <cell r="G99" t="str">
            <v>MH</v>
          </cell>
          <cell r="I99" t="str">
            <v>MH Parity - $5 OV</v>
          </cell>
          <cell r="J99" t="str">
            <v>Yes</v>
          </cell>
          <cell r="K99" t="str">
            <v>Supp</v>
          </cell>
          <cell r="L99" t="str">
            <v>Mid/NA MH Parity for D1C,D1P,DB1,NAA</v>
          </cell>
          <cell r="M99">
            <v>9.6212939053454569</v>
          </cell>
          <cell r="N99">
            <v>1</v>
          </cell>
          <cell r="O99" t="str">
            <v>No</v>
          </cell>
          <cell r="P99">
            <v>0</v>
          </cell>
        </row>
        <row r="100">
          <cell r="C100" t="str">
            <v>MPU 4</v>
          </cell>
          <cell r="D100" t="str">
            <v>Std</v>
          </cell>
          <cell r="E100" t="str">
            <v>CA</v>
          </cell>
          <cell r="F100" t="str">
            <v>CA</v>
          </cell>
          <cell r="G100" t="str">
            <v>MH</v>
          </cell>
          <cell r="I100" t="str">
            <v>MH Parity - $10 OV</v>
          </cell>
          <cell r="J100" t="str">
            <v>Yes</v>
          </cell>
          <cell r="K100" t="str">
            <v>Supp</v>
          </cell>
          <cell r="L100" t="str">
            <v>Mid/NA MH Parity for F1C,F1P,FHC,FMC,NAB,NAC,NAD,NAG,NAJ,R1C,R2C,TUC</v>
          </cell>
          <cell r="M100">
            <v>9.3249284165119342</v>
          </cell>
          <cell r="N100">
            <v>1</v>
          </cell>
          <cell r="O100" t="str">
            <v>No</v>
          </cell>
          <cell r="P100">
            <v>0</v>
          </cell>
        </row>
        <row r="101">
          <cell r="C101" t="str">
            <v>MPU 5</v>
          </cell>
          <cell r="D101" t="str">
            <v>Std</v>
          </cell>
          <cell r="E101" t="str">
            <v>CA</v>
          </cell>
          <cell r="F101" t="str">
            <v>CA</v>
          </cell>
          <cell r="G101" t="str">
            <v>MH</v>
          </cell>
          <cell r="I101" t="str">
            <v>MH Parity - $15 OV</v>
          </cell>
          <cell r="J101" t="str">
            <v>Yes</v>
          </cell>
          <cell r="K101" t="str">
            <v>Supp</v>
          </cell>
          <cell r="L101" t="str">
            <v>Mid/NA MH Parity for G1C,G1P,NAE,NAF,NAI,NAL,S5C,W1C,W2C,W5C</v>
          </cell>
          <cell r="M101">
            <v>8.9862250007021931</v>
          </cell>
          <cell r="N101">
            <v>1</v>
          </cell>
          <cell r="O101" t="str">
            <v>No</v>
          </cell>
          <cell r="P101">
            <v>0</v>
          </cell>
        </row>
        <row r="102">
          <cell r="C102" t="str">
            <v>MPU 6</v>
          </cell>
          <cell r="D102" t="str">
            <v>Std</v>
          </cell>
          <cell r="E102" t="str">
            <v>CA</v>
          </cell>
          <cell r="F102" t="str">
            <v>CA</v>
          </cell>
          <cell r="G102" t="str">
            <v>MH</v>
          </cell>
          <cell r="I102" t="str">
            <v>MH Parity - $20 OV</v>
          </cell>
          <cell r="J102" t="str">
            <v>Yes</v>
          </cell>
          <cell r="K102" t="str">
            <v>Supp</v>
          </cell>
          <cell r="L102" t="str">
            <v>Mid/NA MH Parity for G2C,QAC</v>
          </cell>
          <cell r="M102">
            <v>8.6263526214043438</v>
          </cell>
          <cell r="N102">
            <v>1</v>
          </cell>
          <cell r="O102" t="str">
            <v>No</v>
          </cell>
          <cell r="P102">
            <v>0</v>
          </cell>
        </row>
        <row r="103">
          <cell r="C103" t="str">
            <v>MPU 7</v>
          </cell>
          <cell r="D103" t="str">
            <v>Std</v>
          </cell>
          <cell r="E103" t="str">
            <v>CA</v>
          </cell>
          <cell r="F103" t="str">
            <v>CA</v>
          </cell>
          <cell r="G103" t="str">
            <v>MH</v>
          </cell>
          <cell r="I103" t="str">
            <v>MH Parity for J1C</v>
          </cell>
          <cell r="J103" t="str">
            <v>Yes</v>
          </cell>
          <cell r="K103" t="str">
            <v>Supp</v>
          </cell>
          <cell r="L103" t="str">
            <v>Mid/NA MH Parity for J1C</v>
          </cell>
          <cell r="M103">
            <v>9.0497318911665197</v>
          </cell>
          <cell r="N103">
            <v>1</v>
          </cell>
          <cell r="O103" t="str">
            <v>No</v>
          </cell>
          <cell r="P103">
            <v>0</v>
          </cell>
        </row>
        <row r="104">
          <cell r="C104" t="str">
            <v>MPU 8</v>
          </cell>
          <cell r="D104" t="str">
            <v>Std</v>
          </cell>
          <cell r="E104" t="str">
            <v>CA</v>
          </cell>
          <cell r="F104" t="str">
            <v>CA</v>
          </cell>
          <cell r="G104" t="str">
            <v>MH</v>
          </cell>
          <cell r="I104" t="str">
            <v>MH Parity for K3C</v>
          </cell>
          <cell r="J104" t="str">
            <v>Yes</v>
          </cell>
          <cell r="K104" t="str">
            <v>Supp</v>
          </cell>
          <cell r="L104" t="str">
            <v>Mid/NA MH Parity for K3C</v>
          </cell>
          <cell r="M104">
            <v>8.9333025919819207</v>
          </cell>
          <cell r="N104">
            <v>1</v>
          </cell>
          <cell r="O104" t="str">
            <v>No</v>
          </cell>
          <cell r="P104">
            <v>0</v>
          </cell>
        </row>
        <row r="105">
          <cell r="C105" t="str">
            <v>MPU 9</v>
          </cell>
          <cell r="D105" t="str">
            <v>Std</v>
          </cell>
          <cell r="E105" t="str">
            <v>CA</v>
          </cell>
          <cell r="F105" t="str">
            <v>CA</v>
          </cell>
          <cell r="G105" t="str">
            <v>MH</v>
          </cell>
          <cell r="I105" t="str">
            <v>MH Parity for NAH</v>
          </cell>
          <cell r="J105" t="str">
            <v>Yes</v>
          </cell>
          <cell r="K105" t="str">
            <v>Supp</v>
          </cell>
          <cell r="L105" t="str">
            <v>Mid/NA MH Parity for NAH,Y1P</v>
          </cell>
          <cell r="M105">
            <v>9.1238232633748986</v>
          </cell>
          <cell r="N105">
            <v>1</v>
          </cell>
          <cell r="O105" t="str">
            <v>No</v>
          </cell>
          <cell r="P105">
            <v>0</v>
          </cell>
        </row>
        <row r="106">
          <cell r="C106" t="str">
            <v>MPU 10</v>
          </cell>
          <cell r="D106" t="str">
            <v>Std</v>
          </cell>
          <cell r="E106" t="str">
            <v>CA</v>
          </cell>
          <cell r="F106" t="str">
            <v>CA</v>
          </cell>
          <cell r="G106" t="str">
            <v>MH</v>
          </cell>
          <cell r="I106" t="str">
            <v>MH Parity for NAK</v>
          </cell>
          <cell r="J106" t="str">
            <v>Yes</v>
          </cell>
          <cell r="K106" t="str">
            <v>Supp</v>
          </cell>
          <cell r="L106" t="str">
            <v>Mid/NA MH Parity for NAK,V1P</v>
          </cell>
          <cell r="M106">
            <v>8.5945991761721778</v>
          </cell>
          <cell r="N106">
            <v>1</v>
          </cell>
          <cell r="O106" t="str">
            <v>No</v>
          </cell>
          <cell r="P106">
            <v>0</v>
          </cell>
        </row>
        <row r="107">
          <cell r="C107" t="str">
            <v>MPU 11</v>
          </cell>
          <cell r="D107" t="str">
            <v>Std</v>
          </cell>
          <cell r="E107" t="str">
            <v>CA</v>
          </cell>
          <cell r="F107" t="str">
            <v>CA</v>
          </cell>
          <cell r="G107" t="str">
            <v>MH</v>
          </cell>
          <cell r="I107" t="str">
            <v>MH Parity for O1P</v>
          </cell>
          <cell r="J107" t="str">
            <v>Yes</v>
          </cell>
          <cell r="K107" t="str">
            <v>Supp</v>
          </cell>
          <cell r="L107" t="str">
            <v>Mid/NA MH Parity for O1P</v>
          </cell>
          <cell r="M107">
            <v>9.4307732339524772</v>
          </cell>
          <cell r="N107">
            <v>1</v>
          </cell>
          <cell r="O107" t="str">
            <v>No</v>
          </cell>
          <cell r="P107">
            <v>0</v>
          </cell>
        </row>
        <row r="108">
          <cell r="C108" t="str">
            <v>MPU 12</v>
          </cell>
          <cell r="D108" t="str">
            <v>Std</v>
          </cell>
          <cell r="E108" t="str">
            <v>CA</v>
          </cell>
          <cell r="F108" t="str">
            <v>CA</v>
          </cell>
          <cell r="G108" t="str">
            <v>MH</v>
          </cell>
          <cell r="I108" t="str">
            <v>MH Parity for P1C</v>
          </cell>
          <cell r="J108" t="str">
            <v>Yes</v>
          </cell>
          <cell r="K108" t="str">
            <v>Supp</v>
          </cell>
          <cell r="L108" t="str">
            <v>Mid/NA MH Parity for P1C</v>
          </cell>
          <cell r="M108">
            <v>9.2296680808154452</v>
          </cell>
          <cell r="N108">
            <v>1</v>
          </cell>
          <cell r="O108" t="str">
            <v>No</v>
          </cell>
          <cell r="P108">
            <v>0</v>
          </cell>
        </row>
        <row r="109">
          <cell r="C109" t="str">
            <v>MPU 13</v>
          </cell>
          <cell r="D109" t="str">
            <v>Std</v>
          </cell>
          <cell r="E109" t="str">
            <v>CA</v>
          </cell>
          <cell r="F109" t="str">
            <v>CA</v>
          </cell>
          <cell r="G109" t="str">
            <v>MH</v>
          </cell>
          <cell r="I109" t="str">
            <v>MH Parity for Q1C</v>
          </cell>
          <cell r="J109" t="str">
            <v>Yes</v>
          </cell>
          <cell r="K109" t="str">
            <v>Supp</v>
          </cell>
          <cell r="L109" t="str">
            <v>Mid/NA MH Parity for Q1C</v>
          </cell>
          <cell r="M109">
            <v>8.2347267968743303</v>
          </cell>
          <cell r="N109">
            <v>1</v>
          </cell>
          <cell r="O109" t="str">
            <v>No</v>
          </cell>
          <cell r="P109">
            <v>0</v>
          </cell>
        </row>
        <row r="110">
          <cell r="C110" t="str">
            <v>MPU 14</v>
          </cell>
          <cell r="D110" t="str">
            <v>Std</v>
          </cell>
          <cell r="E110" t="str">
            <v>CA</v>
          </cell>
          <cell r="F110" t="str">
            <v>CA</v>
          </cell>
          <cell r="G110" t="str">
            <v>MH</v>
          </cell>
          <cell r="I110" t="str">
            <v>MH Parity for S1P</v>
          </cell>
          <cell r="J110" t="str">
            <v>Yes</v>
          </cell>
          <cell r="K110" t="str">
            <v>Supp</v>
          </cell>
          <cell r="L110" t="str">
            <v>Mid/NA MH Parity for S1P</v>
          </cell>
          <cell r="M110">
            <v>8.7851198475651593</v>
          </cell>
          <cell r="N110">
            <v>1</v>
          </cell>
          <cell r="O110" t="str">
            <v>No</v>
          </cell>
          <cell r="P110">
            <v>0</v>
          </cell>
        </row>
        <row r="111">
          <cell r="C111" t="str">
            <v>MMU 1</v>
          </cell>
          <cell r="D111" t="str">
            <v>Std</v>
          </cell>
          <cell r="E111" t="str">
            <v>CA</v>
          </cell>
          <cell r="F111" t="str">
            <v>CA</v>
          </cell>
          <cell r="G111" t="str">
            <v>MH</v>
          </cell>
          <cell r="I111" t="str">
            <v>MH Parity for HM1</v>
          </cell>
          <cell r="J111" t="str">
            <v>Yes</v>
          </cell>
          <cell r="K111" t="str">
            <v>Supp</v>
          </cell>
          <cell r="L111" t="str">
            <v>Mid/NA MH Parity for HM1</v>
          </cell>
          <cell r="M111">
            <v>8.7321974388448869</v>
          </cell>
          <cell r="N111">
            <v>1</v>
          </cell>
          <cell r="O111" t="str">
            <v>No</v>
          </cell>
          <cell r="P111">
            <v>0</v>
          </cell>
        </row>
        <row r="112">
          <cell r="C112" t="str">
            <v>MMU 2</v>
          </cell>
          <cell r="D112" t="str">
            <v>Std</v>
          </cell>
          <cell r="E112" t="str">
            <v>CA</v>
          </cell>
          <cell r="F112" t="str">
            <v>CA</v>
          </cell>
          <cell r="G112" t="str">
            <v>MH</v>
          </cell>
          <cell r="I112" t="str">
            <v>MH Parity for HM2</v>
          </cell>
          <cell r="J112" t="str">
            <v>Yes</v>
          </cell>
          <cell r="K112" t="str">
            <v>Supp</v>
          </cell>
          <cell r="L112" t="str">
            <v>Mid/NA MH Parity for HM2</v>
          </cell>
          <cell r="M112">
            <v>7.4408906660702492</v>
          </cell>
          <cell r="N112">
            <v>1</v>
          </cell>
          <cell r="O112" t="str">
            <v>No</v>
          </cell>
          <cell r="P112">
            <v>0</v>
          </cell>
        </row>
        <row r="113">
          <cell r="C113" t="str">
            <v>MMU 3</v>
          </cell>
          <cell r="D113" t="str">
            <v>Std</v>
          </cell>
          <cell r="E113" t="str">
            <v>CA</v>
          </cell>
          <cell r="F113" t="str">
            <v>CA</v>
          </cell>
          <cell r="G113" t="str">
            <v>MH</v>
          </cell>
          <cell r="I113" t="str">
            <v>MH Parity for HM3</v>
          </cell>
          <cell r="J113" t="str">
            <v>Yes</v>
          </cell>
          <cell r="K113" t="str">
            <v>Supp</v>
          </cell>
          <cell r="L113" t="str">
            <v>Mid/NA MH Parity for HM3</v>
          </cell>
          <cell r="M113">
            <v>6.424780418641026</v>
          </cell>
          <cell r="N113">
            <v>1</v>
          </cell>
          <cell r="O113" t="str">
            <v>No</v>
          </cell>
          <cell r="P113">
            <v>0</v>
          </cell>
        </row>
        <row r="114">
          <cell r="C114" t="str">
            <v>MMU 4</v>
          </cell>
          <cell r="D114" t="str">
            <v>Std</v>
          </cell>
          <cell r="E114" t="str">
            <v>CA</v>
          </cell>
          <cell r="F114" t="str">
            <v>CA</v>
          </cell>
          <cell r="G114" t="str">
            <v>MH</v>
          </cell>
          <cell r="I114" t="str">
            <v>MH Parity for MT1</v>
          </cell>
          <cell r="J114" t="str">
            <v>Yes</v>
          </cell>
          <cell r="K114" t="str">
            <v>Supp</v>
          </cell>
          <cell r="L114" t="str">
            <v>Mid/NA MH Parity for MT1</v>
          </cell>
          <cell r="M114">
            <v>8.9968094824462472</v>
          </cell>
          <cell r="N114">
            <v>1</v>
          </cell>
          <cell r="O114" t="str">
            <v>No</v>
          </cell>
          <cell r="P114">
            <v>0</v>
          </cell>
        </row>
        <row r="115">
          <cell r="C115" t="str">
            <v>MMU 5</v>
          </cell>
          <cell r="D115" t="str">
            <v>Std</v>
          </cell>
          <cell r="E115" t="str">
            <v>CA</v>
          </cell>
          <cell r="F115" t="str">
            <v>CA</v>
          </cell>
          <cell r="G115" t="str">
            <v>MH</v>
          </cell>
          <cell r="I115" t="str">
            <v>MH Parity for MT2</v>
          </cell>
          <cell r="J115" t="str">
            <v>Yes</v>
          </cell>
          <cell r="K115" t="str">
            <v>Supp</v>
          </cell>
          <cell r="L115" t="str">
            <v>Mid/NA MH Parity for MT2</v>
          </cell>
          <cell r="M115">
            <v>8.097128534201623</v>
          </cell>
          <cell r="N115">
            <v>1</v>
          </cell>
          <cell r="O115" t="str">
            <v>No</v>
          </cell>
          <cell r="P115">
            <v>0</v>
          </cell>
        </row>
        <row r="116">
          <cell r="C116" t="str">
            <v>MMU 6</v>
          </cell>
          <cell r="D116" t="str">
            <v>Std</v>
          </cell>
          <cell r="E116" t="str">
            <v>CA</v>
          </cell>
          <cell r="F116" t="str">
            <v>CA</v>
          </cell>
          <cell r="G116" t="str">
            <v>MH</v>
          </cell>
          <cell r="I116" t="str">
            <v>MH Parity for MT3</v>
          </cell>
          <cell r="J116" t="str">
            <v>Yes</v>
          </cell>
          <cell r="K116" t="str">
            <v>Supp</v>
          </cell>
          <cell r="L116" t="str">
            <v>Mid/NA MH Parity for MT3</v>
          </cell>
          <cell r="M116">
            <v>7.4726441113024116</v>
          </cell>
          <cell r="N116">
            <v>1</v>
          </cell>
          <cell r="O116" t="str">
            <v>No</v>
          </cell>
          <cell r="P116">
            <v>0</v>
          </cell>
        </row>
        <row r="117">
          <cell r="C117" t="str">
            <v>MMU 7</v>
          </cell>
          <cell r="D117" t="str">
            <v>Std</v>
          </cell>
          <cell r="E117" t="str">
            <v>CA</v>
          </cell>
          <cell r="F117" t="str">
            <v>CA</v>
          </cell>
          <cell r="G117" t="str">
            <v>MH</v>
          </cell>
          <cell r="I117" t="str">
            <v>MH Parity for NM1</v>
          </cell>
          <cell r="J117" t="str">
            <v>Yes</v>
          </cell>
          <cell r="K117" t="str">
            <v>Supp</v>
          </cell>
          <cell r="L117" t="str">
            <v>Mid/NA MH Parity for NM1</v>
          </cell>
          <cell r="M117">
            <v>8.9121336284938124</v>
          </cell>
          <cell r="N117">
            <v>1</v>
          </cell>
          <cell r="O117" t="str">
            <v>No</v>
          </cell>
          <cell r="P117">
            <v>0</v>
          </cell>
        </row>
        <row r="118">
          <cell r="C118" t="str">
            <v>MMU 8</v>
          </cell>
          <cell r="D118" t="str">
            <v>Std</v>
          </cell>
          <cell r="E118" t="str">
            <v>CA</v>
          </cell>
          <cell r="F118" t="str">
            <v>CA</v>
          </cell>
          <cell r="G118" t="str">
            <v>MH</v>
          </cell>
          <cell r="I118" t="str">
            <v>MH Parity for NM2</v>
          </cell>
          <cell r="J118" t="str">
            <v>Yes</v>
          </cell>
          <cell r="K118" t="str">
            <v>Supp</v>
          </cell>
          <cell r="L118" t="str">
            <v>Mid/NA MH Parity for NM2</v>
          </cell>
          <cell r="M118">
            <v>8.0865440524575671</v>
          </cell>
          <cell r="N118">
            <v>1</v>
          </cell>
          <cell r="O118" t="str">
            <v>No</v>
          </cell>
          <cell r="P118">
            <v>0</v>
          </cell>
        </row>
        <row r="119">
          <cell r="C119" t="str">
            <v>MMU 9</v>
          </cell>
          <cell r="D119" t="str">
            <v>Std</v>
          </cell>
          <cell r="E119" t="str">
            <v>CA</v>
          </cell>
          <cell r="F119" t="str">
            <v>CA</v>
          </cell>
          <cell r="G119" t="str">
            <v>MH</v>
          </cell>
          <cell r="I119" t="str">
            <v>MH Parity for NM3</v>
          </cell>
          <cell r="J119" t="str">
            <v>Yes</v>
          </cell>
          <cell r="K119" t="str">
            <v>Supp</v>
          </cell>
          <cell r="L119" t="str">
            <v>Mid/NA MH Parity for NM3</v>
          </cell>
          <cell r="M119">
            <v>8.0230371619932406</v>
          </cell>
          <cell r="N119">
            <v>1</v>
          </cell>
          <cell r="O119" t="str">
            <v>No</v>
          </cell>
          <cell r="P119">
            <v>0</v>
          </cell>
        </row>
        <row r="120">
          <cell r="C120" t="str">
            <v>MMU 10</v>
          </cell>
          <cell r="D120" t="str">
            <v>Std</v>
          </cell>
          <cell r="E120" t="str">
            <v>CA</v>
          </cell>
          <cell r="F120" t="str">
            <v>CA</v>
          </cell>
          <cell r="G120" t="str">
            <v>MH</v>
          </cell>
          <cell r="I120" t="str">
            <v>MH Parity for NM4</v>
          </cell>
          <cell r="J120" t="str">
            <v>Yes</v>
          </cell>
          <cell r="K120" t="str">
            <v>Supp</v>
          </cell>
          <cell r="L120" t="str">
            <v>Mid/NA MH Parity for NM4</v>
          </cell>
          <cell r="M120">
            <v>7.6843337461835004</v>
          </cell>
          <cell r="N120">
            <v>1</v>
          </cell>
          <cell r="O120" t="str">
            <v>No</v>
          </cell>
          <cell r="P120">
            <v>0</v>
          </cell>
        </row>
        <row r="121">
          <cell r="C121" t="str">
            <v>MMU 11</v>
          </cell>
          <cell r="D121" t="str">
            <v>Std</v>
          </cell>
          <cell r="E121" t="str">
            <v>CA</v>
          </cell>
          <cell r="F121" t="str">
            <v>CA</v>
          </cell>
          <cell r="G121" t="str">
            <v>MH</v>
          </cell>
          <cell r="I121" t="str">
            <v>MH Parity for NM5</v>
          </cell>
          <cell r="J121" t="str">
            <v>Yes</v>
          </cell>
          <cell r="K121" t="str">
            <v>Supp</v>
          </cell>
          <cell r="L121" t="str">
            <v>Mid/NA MH Parity for NM5</v>
          </cell>
          <cell r="M121">
            <v>7.631411337463228</v>
          </cell>
          <cell r="N121">
            <v>1</v>
          </cell>
          <cell r="O121" t="str">
            <v>No</v>
          </cell>
          <cell r="P121">
            <v>0</v>
          </cell>
        </row>
        <row r="122">
          <cell r="C122" t="str">
            <v>MMU 12</v>
          </cell>
          <cell r="D122" t="str">
            <v>Std</v>
          </cell>
          <cell r="E122" t="str">
            <v>CA</v>
          </cell>
          <cell r="F122" t="str">
            <v>CA</v>
          </cell>
          <cell r="G122" t="str">
            <v>MH</v>
          </cell>
          <cell r="I122" t="str">
            <v>MH Parity for HM4</v>
          </cell>
          <cell r="J122" t="str">
            <v>Yes</v>
          </cell>
          <cell r="K122" t="str">
            <v>Supp</v>
          </cell>
          <cell r="L122" t="str">
            <v>Mid/NA MH Parity for HM4</v>
          </cell>
          <cell r="M122">
            <v>8.39</v>
          </cell>
          <cell r="N122">
            <v>1</v>
          </cell>
          <cell r="O122" t="str">
            <v>No</v>
          </cell>
          <cell r="P122">
            <v>0</v>
          </cell>
        </row>
        <row r="123">
          <cell r="C123" t="str">
            <v>MMU 13</v>
          </cell>
          <cell r="D123" t="str">
            <v>Std</v>
          </cell>
          <cell r="E123" t="str">
            <v>CA</v>
          </cell>
          <cell r="F123" t="str">
            <v>CA</v>
          </cell>
          <cell r="G123" t="str">
            <v>MH</v>
          </cell>
          <cell r="I123" t="str">
            <v>MH Parity for HM7</v>
          </cell>
          <cell r="J123" t="str">
            <v>Yes</v>
          </cell>
          <cell r="K123" t="str">
            <v>Supp</v>
          </cell>
          <cell r="L123" t="str">
            <v>Mid/NA MH Parity for HM7</v>
          </cell>
          <cell r="M123">
            <v>7.97</v>
          </cell>
          <cell r="N123">
            <v>1</v>
          </cell>
          <cell r="O123" t="str">
            <v>No</v>
          </cell>
          <cell r="P123">
            <v>0</v>
          </cell>
        </row>
        <row r="124">
          <cell r="C124" t="str">
            <v>MPN 1</v>
          </cell>
          <cell r="D124" t="str">
            <v>Std</v>
          </cell>
          <cell r="E124" t="str">
            <v>CA</v>
          </cell>
          <cell r="F124" t="str">
            <v>CA</v>
          </cell>
          <cell r="G124" t="str">
            <v>MH</v>
          </cell>
          <cell r="I124" t="str">
            <v>MH Parity for A1C</v>
          </cell>
          <cell r="J124" t="str">
            <v>Yes</v>
          </cell>
          <cell r="K124" t="str">
            <v>Supp</v>
          </cell>
          <cell r="L124" t="str">
            <v>Mid/NA MH Parity for A1C</v>
          </cell>
          <cell r="M124">
            <v>9.1794976373486268</v>
          </cell>
          <cell r="N124">
            <v>1</v>
          </cell>
          <cell r="O124" t="str">
            <v>No</v>
          </cell>
          <cell r="P124">
            <v>0</v>
          </cell>
        </row>
        <row r="125">
          <cell r="C125" t="str">
            <v>MPN 2</v>
          </cell>
          <cell r="D125" t="str">
            <v>Std</v>
          </cell>
          <cell r="E125" t="str">
            <v>CA</v>
          </cell>
          <cell r="F125" t="str">
            <v>CA</v>
          </cell>
          <cell r="G125" t="str">
            <v>MH</v>
          </cell>
          <cell r="I125" t="str">
            <v>MH Parity for C1C</v>
          </cell>
          <cell r="J125" t="str">
            <v>Yes</v>
          </cell>
          <cell r="K125" t="str">
            <v>Supp</v>
          </cell>
          <cell r="L125" t="str">
            <v>Mid/NA MH Parity for C1C</v>
          </cell>
          <cell r="M125">
            <v>9.0432224348939272</v>
          </cell>
          <cell r="N125">
            <v>1</v>
          </cell>
          <cell r="O125" t="str">
            <v>No</v>
          </cell>
          <cell r="P125">
            <v>0</v>
          </cell>
        </row>
        <row r="126">
          <cell r="C126" t="str">
            <v>MPN 3</v>
          </cell>
          <cell r="D126" t="str">
            <v>Std</v>
          </cell>
          <cell r="E126" t="str">
            <v>CA</v>
          </cell>
          <cell r="F126" t="str">
            <v>CA</v>
          </cell>
          <cell r="G126" t="str">
            <v>MH</v>
          </cell>
          <cell r="I126" t="str">
            <v>MH Parity - $5 OV</v>
          </cell>
          <cell r="J126" t="str">
            <v>Yes</v>
          </cell>
          <cell r="K126" t="str">
            <v>Supp</v>
          </cell>
          <cell r="L126" t="str">
            <v>Mid/NA MH Parity for D1C,D1P,DB1,NAA</v>
          </cell>
          <cell r="M126">
            <v>8.945104289126542</v>
          </cell>
          <cell r="N126">
            <v>1</v>
          </cell>
          <cell r="O126" t="str">
            <v>No</v>
          </cell>
          <cell r="P126">
            <v>0</v>
          </cell>
        </row>
        <row r="127">
          <cell r="C127" t="str">
            <v>MPN 4</v>
          </cell>
          <cell r="D127" t="str">
            <v>Std</v>
          </cell>
          <cell r="E127" t="str">
            <v>CA</v>
          </cell>
          <cell r="F127" t="str">
            <v>CA</v>
          </cell>
          <cell r="G127" t="str">
            <v>MH</v>
          </cell>
          <cell r="I127" t="str">
            <v>MH Parity - $10 OV</v>
          </cell>
          <cell r="J127" t="str">
            <v>Yes</v>
          </cell>
          <cell r="K127" t="str">
            <v>Supp</v>
          </cell>
          <cell r="L127" t="str">
            <v>Mid/NA MH Parity for F1C,F1P,FHC,FMC,NAB,NAC,NAD,NAG,NAJ,R1C,R2C,TUC</v>
          </cell>
          <cell r="M127">
            <v>8.6725538842171392</v>
          </cell>
          <cell r="N127">
            <v>1</v>
          </cell>
          <cell r="O127" t="str">
            <v>No</v>
          </cell>
          <cell r="P127">
            <v>0</v>
          </cell>
        </row>
        <row r="128">
          <cell r="C128" t="str">
            <v>MPN 5</v>
          </cell>
          <cell r="D128" t="str">
            <v>Std</v>
          </cell>
          <cell r="E128" t="str">
            <v>CA</v>
          </cell>
          <cell r="F128" t="str">
            <v>CA</v>
          </cell>
          <cell r="G128" t="str">
            <v>MH</v>
          </cell>
          <cell r="I128" t="str">
            <v>MH Parity - $15 OV</v>
          </cell>
          <cell r="J128" t="str">
            <v>Yes</v>
          </cell>
          <cell r="K128" t="str">
            <v>Supp</v>
          </cell>
          <cell r="L128" t="str">
            <v>Mid/NA MH Parity for G1C,G1P,NAE,NAF,NAI,NAL,S5C,W1C,W2C,W5C</v>
          </cell>
          <cell r="M128">
            <v>8.3727484388167994</v>
          </cell>
          <cell r="N128">
            <v>1</v>
          </cell>
          <cell r="O128" t="str">
            <v>No</v>
          </cell>
          <cell r="P128">
            <v>0</v>
          </cell>
        </row>
        <row r="129">
          <cell r="C129" t="str">
            <v>MPN 6</v>
          </cell>
          <cell r="D129" t="str">
            <v>Std</v>
          </cell>
          <cell r="E129" t="str">
            <v>CA</v>
          </cell>
          <cell r="F129" t="str">
            <v>CA</v>
          </cell>
          <cell r="G129" t="str">
            <v>MH</v>
          </cell>
          <cell r="I129" t="str">
            <v>MH Parity - $20 OV</v>
          </cell>
          <cell r="J129" t="str">
            <v>Yes</v>
          </cell>
          <cell r="K129" t="str">
            <v>Supp</v>
          </cell>
          <cell r="L129" t="str">
            <v>Mid/NA MH Parity for G2C,QAC</v>
          </cell>
          <cell r="M129">
            <v>8.0565899691218945</v>
          </cell>
          <cell r="N129">
            <v>1</v>
          </cell>
          <cell r="O129" t="str">
            <v>No</v>
          </cell>
          <cell r="P129">
            <v>0</v>
          </cell>
        </row>
        <row r="130">
          <cell r="C130" t="str">
            <v>MPN 7</v>
          </cell>
          <cell r="D130" t="str">
            <v>Std</v>
          </cell>
          <cell r="E130" t="str">
            <v>CA</v>
          </cell>
          <cell r="F130" t="str">
            <v>CA</v>
          </cell>
          <cell r="G130" t="str">
            <v>MH</v>
          </cell>
          <cell r="I130" t="str">
            <v>MH Parity for J1C</v>
          </cell>
          <cell r="J130" t="str">
            <v>Yes</v>
          </cell>
          <cell r="K130" t="str">
            <v>Supp</v>
          </cell>
          <cell r="L130" t="str">
            <v>Mid/NA MH Parity for J1C</v>
          </cell>
          <cell r="M130">
            <v>8.4218075117004911</v>
          </cell>
          <cell r="N130">
            <v>1</v>
          </cell>
          <cell r="O130" t="str">
            <v>No</v>
          </cell>
          <cell r="P130">
            <v>0</v>
          </cell>
        </row>
        <row r="131">
          <cell r="C131" t="str">
            <v>MPN 8</v>
          </cell>
          <cell r="D131" t="str">
            <v>Std</v>
          </cell>
          <cell r="E131" t="str">
            <v>CA</v>
          </cell>
          <cell r="F131" t="str">
            <v>CA</v>
          </cell>
          <cell r="G131" t="str">
            <v>MH</v>
          </cell>
          <cell r="I131" t="str">
            <v>MH Parity for K3C</v>
          </cell>
          <cell r="J131" t="str">
            <v>Yes</v>
          </cell>
          <cell r="K131" t="str">
            <v>Supp</v>
          </cell>
          <cell r="L131" t="str">
            <v>Mid/NA MH Parity for K3C</v>
          </cell>
          <cell r="M131">
            <v>8.3073363416385426</v>
          </cell>
          <cell r="N131">
            <v>1</v>
          </cell>
          <cell r="O131" t="str">
            <v>No</v>
          </cell>
          <cell r="P131">
            <v>0</v>
          </cell>
        </row>
        <row r="132">
          <cell r="C132" t="str">
            <v>MPN 9</v>
          </cell>
          <cell r="D132" t="str">
            <v>Std</v>
          </cell>
          <cell r="E132" t="str">
            <v>CA</v>
          </cell>
          <cell r="F132" t="str">
            <v>CA</v>
          </cell>
          <cell r="G132" t="str">
            <v>MH</v>
          </cell>
          <cell r="I132" t="str">
            <v>MH Parity for NAH</v>
          </cell>
          <cell r="J132" t="str">
            <v>Yes</v>
          </cell>
          <cell r="K132" t="str">
            <v>Supp</v>
          </cell>
          <cell r="L132" t="str">
            <v>Mid/NA MH Parity for NAH,Y1P</v>
          </cell>
          <cell r="M132">
            <v>8.4872196088787479</v>
          </cell>
          <cell r="N132">
            <v>1</v>
          </cell>
          <cell r="O132" t="str">
            <v>No</v>
          </cell>
          <cell r="P132">
            <v>0</v>
          </cell>
        </row>
        <row r="133">
          <cell r="C133" t="str">
            <v>MPN 10</v>
          </cell>
          <cell r="D133" t="str">
            <v>Std</v>
          </cell>
          <cell r="E133" t="str">
            <v>CA</v>
          </cell>
          <cell r="F133" t="str">
            <v>CA</v>
          </cell>
          <cell r="G133" t="str">
            <v>MH</v>
          </cell>
          <cell r="I133" t="str">
            <v>MH Parity for NAK</v>
          </cell>
          <cell r="J133" t="str">
            <v>Yes</v>
          </cell>
          <cell r="K133" t="str">
            <v>Supp</v>
          </cell>
          <cell r="L133" t="str">
            <v>Mid/NA MH Parity for NAK,V1P</v>
          </cell>
          <cell r="M133">
            <v>8.007530896238201</v>
          </cell>
          <cell r="N133">
            <v>1</v>
          </cell>
          <cell r="O133" t="str">
            <v>No</v>
          </cell>
          <cell r="P133">
            <v>0</v>
          </cell>
        </row>
        <row r="134">
          <cell r="C134" t="str">
            <v>MPN 11</v>
          </cell>
          <cell r="D134" t="str">
            <v>Std</v>
          </cell>
          <cell r="E134" t="str">
            <v>CA</v>
          </cell>
          <cell r="F134" t="str">
            <v>CA</v>
          </cell>
          <cell r="G134" t="str">
            <v>MH</v>
          </cell>
          <cell r="I134" t="str">
            <v>MH Parity for O1P</v>
          </cell>
          <cell r="J134" t="str">
            <v>Yes</v>
          </cell>
          <cell r="K134" t="str">
            <v>Supp</v>
          </cell>
          <cell r="L134" t="str">
            <v>Mid/NA MH Parity for O1P</v>
          </cell>
          <cell r="M134">
            <v>8.7652210218863367</v>
          </cell>
          <cell r="N134">
            <v>1</v>
          </cell>
          <cell r="O134" t="str">
            <v>No</v>
          </cell>
          <cell r="P134">
            <v>0</v>
          </cell>
        </row>
        <row r="135">
          <cell r="C135" t="str">
            <v>MPN 12</v>
          </cell>
          <cell r="D135" t="str">
            <v>Std</v>
          </cell>
          <cell r="E135" t="str">
            <v>CA</v>
          </cell>
          <cell r="F135" t="str">
            <v>CA</v>
          </cell>
          <cell r="G135" t="str">
            <v>MH</v>
          </cell>
          <cell r="I135" t="str">
            <v>MH Parity for P1C</v>
          </cell>
          <cell r="J135" t="str">
            <v>Yes</v>
          </cell>
          <cell r="K135" t="str">
            <v>Supp</v>
          </cell>
          <cell r="L135" t="str">
            <v>Mid/NA MH Parity for P1C</v>
          </cell>
          <cell r="M135">
            <v>8.5798867465479436</v>
          </cell>
          <cell r="N135">
            <v>1</v>
          </cell>
          <cell r="O135" t="str">
            <v>No</v>
          </cell>
          <cell r="P135">
            <v>0</v>
          </cell>
        </row>
        <row r="136">
          <cell r="C136" t="str">
            <v>MPN 13</v>
          </cell>
          <cell r="D136" t="str">
            <v>Std</v>
          </cell>
          <cell r="E136" t="str">
            <v>CA</v>
          </cell>
          <cell r="F136" t="str">
            <v>CA</v>
          </cell>
          <cell r="G136" t="str">
            <v>MH</v>
          </cell>
          <cell r="I136" t="str">
            <v>MH Parity for Q1C</v>
          </cell>
          <cell r="J136" t="str">
            <v>Yes</v>
          </cell>
          <cell r="K136" t="str">
            <v>Supp</v>
          </cell>
          <cell r="L136" t="str">
            <v>Mid/NA MH Parity for Q1C</v>
          </cell>
          <cell r="M136">
            <v>7.6968234346414839</v>
          </cell>
          <cell r="N136">
            <v>1</v>
          </cell>
          <cell r="O136" t="str">
            <v>No</v>
          </cell>
          <cell r="P136">
            <v>0</v>
          </cell>
        </row>
        <row r="137">
          <cell r="C137" t="str">
            <v>MPN 14</v>
          </cell>
          <cell r="D137" t="str">
            <v>Std</v>
          </cell>
          <cell r="E137" t="str">
            <v>CA</v>
          </cell>
          <cell r="F137" t="str">
            <v>CA</v>
          </cell>
          <cell r="G137" t="str">
            <v>MH</v>
          </cell>
          <cell r="I137" t="str">
            <v>MH Parity for S1P</v>
          </cell>
          <cell r="J137" t="str">
            <v>Yes</v>
          </cell>
          <cell r="K137" t="str">
            <v>Supp</v>
          </cell>
          <cell r="L137" t="str">
            <v>Mid/NA MH Parity for S1P</v>
          </cell>
          <cell r="M137">
            <v>8.1928651715765941</v>
          </cell>
          <cell r="N137">
            <v>1</v>
          </cell>
          <cell r="O137" t="str">
            <v>No</v>
          </cell>
          <cell r="P137">
            <v>0</v>
          </cell>
        </row>
        <row r="138">
          <cell r="C138" t="str">
            <v>MMN 1</v>
          </cell>
          <cell r="D138" t="str">
            <v>Std</v>
          </cell>
          <cell r="E138" t="str">
            <v>CA</v>
          </cell>
          <cell r="F138" t="str">
            <v>CA</v>
          </cell>
          <cell r="G138" t="str">
            <v>MH</v>
          </cell>
          <cell r="I138" t="str">
            <v>MH Parity for HM1</v>
          </cell>
          <cell r="J138" t="str">
            <v>Yes</v>
          </cell>
          <cell r="K138" t="str">
            <v>Supp</v>
          </cell>
          <cell r="L138" t="str">
            <v>Mid/NA MH Parity for HM1</v>
          </cell>
          <cell r="M138">
            <v>8.1656101310856553</v>
          </cell>
          <cell r="N138">
            <v>1</v>
          </cell>
          <cell r="O138" t="str">
            <v>No</v>
          </cell>
          <cell r="P138">
            <v>0</v>
          </cell>
        </row>
        <row r="139">
          <cell r="C139" t="str">
            <v>MMN 2</v>
          </cell>
          <cell r="D139" t="str">
            <v>Std</v>
          </cell>
          <cell r="E139" t="str">
            <v>CA</v>
          </cell>
          <cell r="F139" t="str">
            <v>CA</v>
          </cell>
          <cell r="G139" t="str">
            <v>MH</v>
          </cell>
          <cell r="I139" t="str">
            <v>MH Parity for HM2</v>
          </cell>
          <cell r="J139" t="str">
            <v>Yes</v>
          </cell>
          <cell r="K139" t="str">
            <v>Supp</v>
          </cell>
          <cell r="L139" t="str">
            <v>Mid/NA MH Parity for HM2</v>
          </cell>
          <cell r="M139">
            <v>7.070433805028344</v>
          </cell>
          <cell r="N139">
            <v>1</v>
          </cell>
          <cell r="O139" t="str">
            <v>No</v>
          </cell>
          <cell r="P139">
            <v>0</v>
          </cell>
        </row>
        <row r="140">
          <cell r="C140" t="str">
            <v>MMN 3</v>
          </cell>
          <cell r="D140" t="str">
            <v>Std</v>
          </cell>
          <cell r="E140" t="str">
            <v>CA</v>
          </cell>
          <cell r="F140" t="str">
            <v>CA</v>
          </cell>
          <cell r="G140" t="str">
            <v>MH</v>
          </cell>
          <cell r="I140" t="str">
            <v>MH Parity for HM3</v>
          </cell>
          <cell r="J140" t="str">
            <v>Yes</v>
          </cell>
          <cell r="K140" t="str">
            <v>Supp</v>
          </cell>
          <cell r="L140" t="str">
            <v>Mid/NA MH Parity for HM3</v>
          </cell>
          <cell r="M140">
            <v>6.1495838932956106</v>
          </cell>
          <cell r="N140">
            <v>1</v>
          </cell>
          <cell r="O140" t="str">
            <v>No</v>
          </cell>
          <cell r="P140">
            <v>0</v>
          </cell>
        </row>
        <row r="141">
          <cell r="C141" t="str">
            <v>MMN 4</v>
          </cell>
          <cell r="D141" t="str">
            <v>Std</v>
          </cell>
          <cell r="E141" t="str">
            <v>CA</v>
          </cell>
          <cell r="F141" t="str">
            <v>CA</v>
          </cell>
          <cell r="G141" t="str">
            <v>MH</v>
          </cell>
          <cell r="I141" t="str">
            <v>MH Parity for MT1</v>
          </cell>
          <cell r="J141" t="str">
            <v>Yes</v>
          </cell>
          <cell r="K141" t="str">
            <v>Supp</v>
          </cell>
          <cell r="L141" t="str">
            <v>Mid/NA MH Parity for MT1</v>
          </cell>
          <cell r="M141">
            <v>8.4040785047791999</v>
          </cell>
          <cell r="N141">
            <v>1</v>
          </cell>
          <cell r="O141" t="str">
            <v>No</v>
          </cell>
          <cell r="P141">
            <v>0</v>
          </cell>
        </row>
        <row r="142">
          <cell r="C142" t="str">
            <v>MMN 5</v>
          </cell>
          <cell r="D142" t="str">
            <v>Std</v>
          </cell>
          <cell r="E142" t="str">
            <v>CA</v>
          </cell>
          <cell r="F142" t="str">
            <v>CA</v>
          </cell>
          <cell r="G142" t="str">
            <v>MH</v>
          </cell>
          <cell r="I142" t="str">
            <v>MH Parity for MT2</v>
          </cell>
          <cell r="J142" t="str">
            <v>Yes</v>
          </cell>
          <cell r="K142" t="str">
            <v>Supp</v>
          </cell>
          <cell r="L142" t="str">
            <v>Mid/NA MH Parity for MT2</v>
          </cell>
          <cell r="M142">
            <v>7.6631647826953921</v>
          </cell>
          <cell r="N142">
            <v>1</v>
          </cell>
          <cell r="O142" t="str">
            <v>No</v>
          </cell>
          <cell r="P142">
            <v>0</v>
          </cell>
        </row>
        <row r="143">
          <cell r="C143" t="str">
            <v>MMN 6</v>
          </cell>
          <cell r="D143" t="str">
            <v>Std</v>
          </cell>
          <cell r="E143" t="str">
            <v>CA</v>
          </cell>
          <cell r="F143" t="str">
            <v>CA</v>
          </cell>
          <cell r="G143" t="str">
            <v>MH</v>
          </cell>
          <cell r="I143" t="str">
            <v>MH Parity for MT3</v>
          </cell>
          <cell r="J143" t="str">
            <v>Yes</v>
          </cell>
          <cell r="K143" t="str">
            <v>Supp</v>
          </cell>
          <cell r="L143" t="str">
            <v>Mid/NA MH Parity for MT3</v>
          </cell>
          <cell r="M143">
            <v>7.091602768516454</v>
          </cell>
          <cell r="N143">
            <v>1</v>
          </cell>
          <cell r="O143" t="str">
            <v>No</v>
          </cell>
          <cell r="P143">
            <v>0</v>
          </cell>
        </row>
        <row r="144">
          <cell r="C144" t="str">
            <v>MMN 7</v>
          </cell>
          <cell r="D144" t="str">
            <v>Std</v>
          </cell>
          <cell r="E144" t="str">
            <v>CA</v>
          </cell>
          <cell r="F144" t="str">
            <v>CA</v>
          </cell>
          <cell r="G144" t="str">
            <v>MH</v>
          </cell>
          <cell r="I144" t="str">
            <v>MH Parity for NM1</v>
          </cell>
          <cell r="J144" t="str">
            <v>Yes</v>
          </cell>
          <cell r="K144" t="str">
            <v>Supp</v>
          </cell>
          <cell r="L144" t="str">
            <v>Mid/NA MH Parity for NM1</v>
          </cell>
          <cell r="M144">
            <v>8.5416767674519072</v>
          </cell>
          <cell r="N144">
            <v>1</v>
          </cell>
          <cell r="O144" t="str">
            <v>No</v>
          </cell>
          <cell r="P144">
            <v>0</v>
          </cell>
        </row>
        <row r="145">
          <cell r="C145" t="str">
            <v>MMN 8</v>
          </cell>
          <cell r="D145" t="str">
            <v>Std</v>
          </cell>
          <cell r="E145" t="str">
            <v>CA</v>
          </cell>
          <cell r="F145" t="str">
            <v>CA</v>
          </cell>
          <cell r="G145" t="str">
            <v>MH</v>
          </cell>
          <cell r="I145" t="str">
            <v>MH Parity for NM2</v>
          </cell>
          <cell r="J145" t="str">
            <v>Yes</v>
          </cell>
          <cell r="K145" t="str">
            <v>Supp</v>
          </cell>
          <cell r="L145" t="str">
            <v>Mid/NA MH Parity for NM2</v>
          </cell>
          <cell r="M145">
            <v>7.7266716731597178</v>
          </cell>
          <cell r="N145">
            <v>1</v>
          </cell>
          <cell r="O145" t="str">
            <v>No</v>
          </cell>
          <cell r="P145">
            <v>0</v>
          </cell>
        </row>
        <row r="146">
          <cell r="C146" t="str">
            <v>MMN 9</v>
          </cell>
          <cell r="D146" t="str">
            <v>Std</v>
          </cell>
          <cell r="E146" t="str">
            <v>CA</v>
          </cell>
          <cell r="F146" t="str">
            <v>CA</v>
          </cell>
          <cell r="G146" t="str">
            <v>MH</v>
          </cell>
          <cell r="I146" t="str">
            <v>MH Parity for NM3</v>
          </cell>
          <cell r="J146" t="str">
            <v>Yes</v>
          </cell>
          <cell r="K146" t="str">
            <v>Supp</v>
          </cell>
          <cell r="L146" t="str">
            <v>Mid/NA MH Parity for NM3</v>
          </cell>
          <cell r="M146">
            <v>7.6525803009513371</v>
          </cell>
          <cell r="N146">
            <v>1</v>
          </cell>
          <cell r="O146" t="str">
            <v>No</v>
          </cell>
          <cell r="P146">
            <v>0</v>
          </cell>
        </row>
        <row r="147">
          <cell r="C147" t="str">
            <v>MMN 10</v>
          </cell>
          <cell r="D147" t="str">
            <v>Std</v>
          </cell>
          <cell r="E147" t="str">
            <v>CA</v>
          </cell>
          <cell r="F147" t="str">
            <v>CA</v>
          </cell>
          <cell r="G147" t="str">
            <v>MH</v>
          </cell>
          <cell r="I147" t="str">
            <v>MH Parity for NM4</v>
          </cell>
          <cell r="J147" t="str">
            <v>Yes</v>
          </cell>
          <cell r="K147" t="str">
            <v>Supp</v>
          </cell>
          <cell r="L147" t="str">
            <v>Mid/NA MH Parity for NM4</v>
          </cell>
          <cell r="M147">
            <v>7.3138768851415961</v>
          </cell>
          <cell r="N147">
            <v>1</v>
          </cell>
          <cell r="O147" t="str">
            <v>No</v>
          </cell>
          <cell r="P147">
            <v>0</v>
          </cell>
        </row>
        <row r="148">
          <cell r="C148" t="str">
            <v>MMN 11</v>
          </cell>
          <cell r="D148" t="str">
            <v>Std</v>
          </cell>
          <cell r="E148" t="str">
            <v>CA</v>
          </cell>
          <cell r="F148" t="str">
            <v>CA</v>
          </cell>
          <cell r="G148" t="str">
            <v>MH</v>
          </cell>
          <cell r="I148" t="str">
            <v>MH Parity for NM5</v>
          </cell>
          <cell r="J148" t="str">
            <v>Yes</v>
          </cell>
          <cell r="K148" t="str">
            <v>Supp</v>
          </cell>
          <cell r="L148" t="str">
            <v>Mid/NA MH Parity for NM5</v>
          </cell>
          <cell r="M148">
            <v>7.2609544764213245</v>
          </cell>
          <cell r="N148">
            <v>1</v>
          </cell>
          <cell r="O148" t="str">
            <v>No</v>
          </cell>
          <cell r="P148">
            <v>0</v>
          </cell>
        </row>
        <row r="149">
          <cell r="C149" t="str">
            <v>MMN 12</v>
          </cell>
          <cell r="D149" t="str">
            <v>Std</v>
          </cell>
          <cell r="E149" t="str">
            <v>CA</v>
          </cell>
          <cell r="F149" t="str">
            <v>CA</v>
          </cell>
          <cell r="G149" t="str">
            <v>MH</v>
          </cell>
          <cell r="I149" t="str">
            <v>MH Parity for HM4</v>
          </cell>
          <cell r="J149" t="str">
            <v>Yes</v>
          </cell>
          <cell r="K149" t="str">
            <v>Supp</v>
          </cell>
          <cell r="L149" t="str">
            <v>Mid/NA MH Parity for HM4</v>
          </cell>
          <cell r="M149">
            <v>7.84</v>
          </cell>
          <cell r="N149">
            <v>1</v>
          </cell>
          <cell r="O149" t="str">
            <v>No</v>
          </cell>
          <cell r="P149">
            <v>0</v>
          </cell>
        </row>
        <row r="150">
          <cell r="C150" t="str">
            <v>MMN 13</v>
          </cell>
          <cell r="D150" t="str">
            <v>Std</v>
          </cell>
          <cell r="E150" t="str">
            <v>CA</v>
          </cell>
          <cell r="F150" t="str">
            <v>CA</v>
          </cell>
          <cell r="G150" t="str">
            <v>MH</v>
          </cell>
          <cell r="I150" t="str">
            <v>MH Parity for HM7</v>
          </cell>
          <cell r="J150" t="str">
            <v>Yes</v>
          </cell>
          <cell r="K150" t="str">
            <v>Supp</v>
          </cell>
          <cell r="L150" t="str">
            <v>Mid/NA MH Parity for HM7</v>
          </cell>
          <cell r="M150">
            <v>7.45</v>
          </cell>
          <cell r="N150">
            <v>1</v>
          </cell>
          <cell r="O150" t="str">
            <v>No</v>
          </cell>
          <cell r="P150">
            <v>0</v>
          </cell>
        </row>
        <row r="151">
          <cell r="C151" t="str">
            <v>MPA 1L</v>
          </cell>
          <cell r="D151" t="str">
            <v>Std</v>
          </cell>
          <cell r="E151" t="str">
            <v>CA</v>
          </cell>
          <cell r="F151" t="str">
            <v>CA</v>
          </cell>
          <cell r="G151" t="str">
            <v>MH</v>
          </cell>
          <cell r="I151" t="str">
            <v>MH Parity for A1C</v>
          </cell>
          <cell r="J151" t="str">
            <v>Yes</v>
          </cell>
          <cell r="K151" t="str">
            <v>Supp</v>
          </cell>
          <cell r="L151" t="str">
            <v>L&amp;T MH Parity for A1C</v>
          </cell>
          <cell r="M151">
            <v>7.6750194022487319</v>
          </cell>
          <cell r="N151">
            <v>1</v>
          </cell>
          <cell r="O151" t="str">
            <v>No</v>
          </cell>
          <cell r="P151">
            <v>0</v>
          </cell>
        </row>
        <row r="152">
          <cell r="C152" t="str">
            <v>MPA 2L</v>
          </cell>
          <cell r="D152" t="str">
            <v>Std</v>
          </cell>
          <cell r="E152" t="str">
            <v>CA</v>
          </cell>
          <cell r="F152" t="str">
            <v>CA</v>
          </cell>
          <cell r="G152" t="str">
            <v>MH</v>
          </cell>
          <cell r="I152" t="str">
            <v>MH Parity for C1C</v>
          </cell>
          <cell r="J152" t="str">
            <v>Yes</v>
          </cell>
          <cell r="K152" t="str">
            <v>Supp</v>
          </cell>
          <cell r="L152" t="str">
            <v>L&amp;T MH Parity for C1C</v>
          </cell>
          <cell r="M152">
            <v>7.587803272677724</v>
          </cell>
          <cell r="N152">
            <v>1</v>
          </cell>
          <cell r="O152" t="str">
            <v>No</v>
          </cell>
          <cell r="P152">
            <v>0</v>
          </cell>
        </row>
        <row r="153">
          <cell r="C153" t="str">
            <v>MPA 3L</v>
          </cell>
          <cell r="D153" t="str">
            <v>Std</v>
          </cell>
          <cell r="E153" t="str">
            <v>CA</v>
          </cell>
          <cell r="F153" t="str">
            <v>CA</v>
          </cell>
          <cell r="G153" t="str">
            <v>MH</v>
          </cell>
          <cell r="I153" t="str">
            <v>MH Parity - $5 OV</v>
          </cell>
          <cell r="J153" t="str">
            <v>Yes</v>
          </cell>
          <cell r="K153" t="str">
            <v>Supp</v>
          </cell>
          <cell r="L153" t="str">
            <v>L&amp;T MH Parity for D1C,D1P,DB1,NAA</v>
          </cell>
          <cell r="M153">
            <v>7.5332931916958437</v>
          </cell>
          <cell r="N153">
            <v>1</v>
          </cell>
          <cell r="O153" t="str">
            <v>No</v>
          </cell>
          <cell r="P153">
            <v>0</v>
          </cell>
        </row>
        <row r="154">
          <cell r="C154" t="str">
            <v>MPA 4L</v>
          </cell>
          <cell r="D154" t="str">
            <v>Std</v>
          </cell>
          <cell r="E154" t="str">
            <v>CA</v>
          </cell>
          <cell r="F154" t="str">
            <v>CA</v>
          </cell>
          <cell r="G154" t="str">
            <v>MH</v>
          </cell>
          <cell r="I154" t="str">
            <v>MH Parity - $10 OV</v>
          </cell>
          <cell r="J154" t="str">
            <v>Yes</v>
          </cell>
          <cell r="K154" t="str">
            <v>Supp</v>
          </cell>
          <cell r="L154" t="str">
            <v>L&amp;T MH Parity for F1C,F1P,FHC,FMC,NAB,NAC,NAD,NAG,NAJ,R1C,R2C,TUC</v>
          </cell>
          <cell r="M154">
            <v>7.358860932553827</v>
          </cell>
          <cell r="N154">
            <v>1</v>
          </cell>
          <cell r="O154" t="str">
            <v>No</v>
          </cell>
          <cell r="P154">
            <v>0</v>
          </cell>
        </row>
        <row r="155">
          <cell r="C155" t="str">
            <v>MPA 5L</v>
          </cell>
          <cell r="D155" t="str">
            <v>Std</v>
          </cell>
          <cell r="E155" t="str">
            <v>CA</v>
          </cell>
          <cell r="F155" t="str">
            <v>CA</v>
          </cell>
          <cell r="G155" t="str">
            <v>MH</v>
          </cell>
          <cell r="I155" t="str">
            <v>MH Parity - $15 OV</v>
          </cell>
          <cell r="J155" t="str">
            <v>Yes</v>
          </cell>
          <cell r="K155" t="str">
            <v>Supp</v>
          </cell>
          <cell r="L155" t="str">
            <v>L&amp;T MH Parity for G1C,G1P,NAE,NAF,NAI,NAL,S5C,W1C,W2C,W5C</v>
          </cell>
          <cell r="M155">
            <v>7.1844286734118104</v>
          </cell>
          <cell r="N155">
            <v>1</v>
          </cell>
          <cell r="O155" t="str">
            <v>No</v>
          </cell>
          <cell r="P155">
            <v>0</v>
          </cell>
        </row>
        <row r="156">
          <cell r="C156" t="str">
            <v>MPA 6L</v>
          </cell>
          <cell r="D156" t="str">
            <v>Std</v>
          </cell>
          <cell r="E156" t="str">
            <v>CA</v>
          </cell>
          <cell r="F156" t="str">
            <v>CA</v>
          </cell>
          <cell r="G156" t="str">
            <v>MH</v>
          </cell>
          <cell r="I156" t="str">
            <v>MH Parity - $20 OV</v>
          </cell>
          <cell r="J156" t="str">
            <v>Yes</v>
          </cell>
          <cell r="K156" t="str">
            <v>Supp</v>
          </cell>
          <cell r="L156" t="str">
            <v>L&amp;T MH Parity for G2C,QAC</v>
          </cell>
          <cell r="M156">
            <v>6.9990943980734182</v>
          </cell>
          <cell r="N156">
            <v>1</v>
          </cell>
          <cell r="O156" t="str">
            <v>No</v>
          </cell>
          <cell r="P156">
            <v>0</v>
          </cell>
        </row>
        <row r="157">
          <cell r="C157" t="str">
            <v>MPA 7L</v>
          </cell>
          <cell r="D157" t="str">
            <v>Std</v>
          </cell>
          <cell r="E157" t="str">
            <v>CA</v>
          </cell>
          <cell r="F157" t="str">
            <v>CA</v>
          </cell>
          <cell r="G157" t="str">
            <v>MH</v>
          </cell>
          <cell r="I157" t="str">
            <v>MH Parity for J1C</v>
          </cell>
          <cell r="J157" t="str">
            <v>Yes</v>
          </cell>
          <cell r="K157" t="str">
            <v>Supp</v>
          </cell>
          <cell r="L157" t="str">
            <v>L&amp;T MH Parity for J1C</v>
          </cell>
          <cell r="M157">
            <v>7.0972125438408025</v>
          </cell>
          <cell r="N157">
            <v>1</v>
          </cell>
          <cell r="O157" t="str">
            <v>No</v>
          </cell>
          <cell r="P157">
            <v>0</v>
          </cell>
        </row>
        <row r="158">
          <cell r="C158" t="str">
            <v>MPA 8L</v>
          </cell>
          <cell r="D158" t="str">
            <v>Std</v>
          </cell>
          <cell r="E158" t="str">
            <v>CA</v>
          </cell>
          <cell r="F158" t="str">
            <v>CA</v>
          </cell>
          <cell r="G158" t="str">
            <v>MH</v>
          </cell>
          <cell r="I158" t="str">
            <v>MH Parity for K3C</v>
          </cell>
          <cell r="J158" t="str">
            <v>Yes</v>
          </cell>
          <cell r="K158" t="str">
            <v>Supp</v>
          </cell>
          <cell r="L158" t="str">
            <v>L&amp;T MH Parity for K3C</v>
          </cell>
          <cell r="M158">
            <v>7.0318004466625466</v>
          </cell>
          <cell r="N158">
            <v>1</v>
          </cell>
          <cell r="O158" t="str">
            <v>No</v>
          </cell>
          <cell r="P158">
            <v>0</v>
          </cell>
        </row>
        <row r="159">
          <cell r="C159" t="str">
            <v>MPA 9L</v>
          </cell>
          <cell r="D159" t="str">
            <v>Std</v>
          </cell>
          <cell r="E159" t="str">
            <v>CA</v>
          </cell>
          <cell r="F159" t="str">
            <v>CA</v>
          </cell>
          <cell r="G159" t="str">
            <v>MH</v>
          </cell>
          <cell r="I159" t="str">
            <v>MH Parity for NAH</v>
          </cell>
          <cell r="J159" t="str">
            <v>Yes</v>
          </cell>
          <cell r="K159" t="str">
            <v>Supp</v>
          </cell>
          <cell r="L159" t="str">
            <v>L&amp;T MH Parity for NAH,Y1P</v>
          </cell>
          <cell r="M159">
            <v>7.1953306896081868</v>
          </cell>
          <cell r="N159">
            <v>1</v>
          </cell>
          <cell r="O159" t="str">
            <v>No</v>
          </cell>
          <cell r="P159">
            <v>0</v>
          </cell>
        </row>
        <row r="160">
          <cell r="C160" t="str">
            <v>MPA 10L</v>
          </cell>
          <cell r="D160" t="str">
            <v>Std</v>
          </cell>
          <cell r="E160" t="str">
            <v>CA</v>
          </cell>
          <cell r="F160" t="str">
            <v>CA</v>
          </cell>
          <cell r="G160" t="str">
            <v>MH</v>
          </cell>
          <cell r="I160" t="str">
            <v>MH Parity for NAK</v>
          </cell>
          <cell r="J160" t="str">
            <v>Yes</v>
          </cell>
          <cell r="K160" t="str">
            <v>Supp</v>
          </cell>
          <cell r="L160" t="str">
            <v>L&amp;T MH Parity for NAK,V1P</v>
          </cell>
          <cell r="M160">
            <v>6.857368187520529</v>
          </cell>
          <cell r="N160">
            <v>1</v>
          </cell>
          <cell r="O160" t="str">
            <v>No</v>
          </cell>
          <cell r="P160">
            <v>0</v>
          </cell>
        </row>
        <row r="161">
          <cell r="C161" t="str">
            <v>MPA 11L</v>
          </cell>
          <cell r="D161" t="str">
            <v>Std</v>
          </cell>
          <cell r="E161" t="str">
            <v>CA</v>
          </cell>
          <cell r="F161" t="str">
            <v>CA</v>
          </cell>
          <cell r="G161" t="str">
            <v>MH</v>
          </cell>
          <cell r="I161" t="str">
            <v>MH Parity for O1P</v>
          </cell>
          <cell r="J161" t="str">
            <v>Yes</v>
          </cell>
          <cell r="K161" t="str">
            <v>Supp</v>
          </cell>
          <cell r="L161" t="str">
            <v>L&amp;T MH Parity for O1P</v>
          </cell>
          <cell r="M161">
            <v>7.358860932553827</v>
          </cell>
          <cell r="N161">
            <v>1</v>
          </cell>
          <cell r="O161" t="str">
            <v>No</v>
          </cell>
          <cell r="P161">
            <v>0</v>
          </cell>
        </row>
        <row r="162">
          <cell r="C162" t="str">
            <v>MPA 12L</v>
          </cell>
          <cell r="D162" t="str">
            <v>Std</v>
          </cell>
          <cell r="E162" t="str">
            <v>CA</v>
          </cell>
          <cell r="F162" t="str">
            <v>CA</v>
          </cell>
          <cell r="G162" t="str">
            <v>MH</v>
          </cell>
          <cell r="I162" t="str">
            <v>MH Parity for P1C</v>
          </cell>
          <cell r="J162" t="str">
            <v>Yes</v>
          </cell>
          <cell r="K162" t="str">
            <v>Supp</v>
          </cell>
          <cell r="L162" t="str">
            <v>L&amp;T MH Parity for P1C</v>
          </cell>
          <cell r="M162">
            <v>7.1953306896081868</v>
          </cell>
          <cell r="N162">
            <v>1</v>
          </cell>
          <cell r="O162" t="str">
            <v>No</v>
          </cell>
          <cell r="P162">
            <v>0</v>
          </cell>
        </row>
        <row r="163">
          <cell r="C163" t="str">
            <v>MPA 13L</v>
          </cell>
          <cell r="D163" t="str">
            <v>Std</v>
          </cell>
          <cell r="E163" t="str">
            <v>CA</v>
          </cell>
          <cell r="F163" t="str">
            <v>CA</v>
          </cell>
          <cell r="G163" t="str">
            <v>MH</v>
          </cell>
          <cell r="I163" t="str">
            <v>MH Parity for Q1C</v>
          </cell>
          <cell r="J163" t="str">
            <v>Yes</v>
          </cell>
          <cell r="K163" t="str">
            <v>Supp</v>
          </cell>
          <cell r="L163" t="str">
            <v>L&amp;T MH Parity for Q1C</v>
          </cell>
          <cell r="M163">
            <v>6.6720339121821368</v>
          </cell>
          <cell r="N163">
            <v>1</v>
          </cell>
          <cell r="O163" t="str">
            <v>No</v>
          </cell>
          <cell r="P163">
            <v>0</v>
          </cell>
        </row>
        <row r="164">
          <cell r="C164" t="str">
            <v>MPA 14L</v>
          </cell>
          <cell r="D164" t="str">
            <v>Std</v>
          </cell>
          <cell r="E164" t="str">
            <v>CA</v>
          </cell>
          <cell r="F164" t="str">
            <v>CA</v>
          </cell>
          <cell r="G164" t="str">
            <v>MH</v>
          </cell>
          <cell r="I164" t="str">
            <v>MH Parity for S1P</v>
          </cell>
          <cell r="J164" t="str">
            <v>Yes</v>
          </cell>
          <cell r="K164" t="str">
            <v>Supp</v>
          </cell>
          <cell r="L164" t="str">
            <v>L&amp;T MH Parity for S1P</v>
          </cell>
          <cell r="M164">
            <v>7.0208984304661701</v>
          </cell>
          <cell r="N164">
            <v>1</v>
          </cell>
          <cell r="O164" t="str">
            <v>No</v>
          </cell>
          <cell r="P164">
            <v>0</v>
          </cell>
        </row>
        <row r="165">
          <cell r="C165" t="str">
            <v>MMA 1L</v>
          </cell>
          <cell r="D165" t="str">
            <v>Std</v>
          </cell>
          <cell r="E165" t="str">
            <v>CA</v>
          </cell>
          <cell r="F165" t="str">
            <v>CA</v>
          </cell>
          <cell r="G165" t="str">
            <v>MH</v>
          </cell>
          <cell r="I165" t="str">
            <v>MH Parity for HM1</v>
          </cell>
          <cell r="J165" t="str">
            <v>Yes</v>
          </cell>
          <cell r="K165" t="str">
            <v>Supp</v>
          </cell>
          <cell r="L165" t="str">
            <v>L&amp;T MH Parity for HM1</v>
          </cell>
          <cell r="M165">
            <v>6.9963424328199642</v>
          </cell>
          <cell r="N165">
            <v>1</v>
          </cell>
          <cell r="O165" t="str">
            <v>No</v>
          </cell>
          <cell r="P165">
            <v>0</v>
          </cell>
        </row>
        <row r="166">
          <cell r="C166" t="str">
            <v>MMA 2L</v>
          </cell>
          <cell r="D166" t="str">
            <v>Std</v>
          </cell>
          <cell r="E166" t="str">
            <v>CA</v>
          </cell>
          <cell r="F166" t="str">
            <v>CA</v>
          </cell>
          <cell r="G166" t="str">
            <v>MH</v>
          </cell>
          <cell r="I166" t="str">
            <v>MH Parity for HM2</v>
          </cell>
          <cell r="J166" t="str">
            <v>Yes</v>
          </cell>
          <cell r="K166" t="str">
            <v>Supp</v>
          </cell>
          <cell r="L166" t="str">
            <v>L&amp;T MH Parity for HM2</v>
          </cell>
          <cell r="M166">
            <v>6.1707528567837198</v>
          </cell>
          <cell r="N166">
            <v>1</v>
          </cell>
          <cell r="O166" t="str">
            <v>No</v>
          </cell>
          <cell r="P166">
            <v>0</v>
          </cell>
        </row>
        <row r="167">
          <cell r="C167" t="str">
            <v>MMA 3L</v>
          </cell>
          <cell r="D167" t="str">
            <v>Std</v>
          </cell>
          <cell r="E167" t="str">
            <v>CA</v>
          </cell>
          <cell r="F167" t="str">
            <v>CA</v>
          </cell>
          <cell r="G167" t="str">
            <v>MH</v>
          </cell>
          <cell r="I167" t="str">
            <v>MH Parity for HM3</v>
          </cell>
          <cell r="J167" t="str">
            <v>Yes</v>
          </cell>
          <cell r="K167" t="str">
            <v>Supp</v>
          </cell>
          <cell r="L167" t="str">
            <v>L&amp;T MH Parity for HM3</v>
          </cell>
          <cell r="M167">
            <v>5.4161216463596178</v>
          </cell>
          <cell r="N167">
            <v>1</v>
          </cell>
          <cell r="O167" t="str">
            <v>No</v>
          </cell>
          <cell r="P167">
            <v>0</v>
          </cell>
        </row>
        <row r="168">
          <cell r="C168" t="str">
            <v>MMA 4L</v>
          </cell>
          <cell r="D168" t="str">
            <v>Std</v>
          </cell>
          <cell r="E168" t="str">
            <v>CA</v>
          </cell>
          <cell r="F168" t="str">
            <v>CA</v>
          </cell>
          <cell r="G168" t="str">
            <v>MH</v>
          </cell>
          <cell r="I168" t="str">
            <v>MH Parity for MT1</v>
          </cell>
          <cell r="J168" t="str">
            <v>Yes</v>
          </cell>
          <cell r="K168" t="str">
            <v>Supp</v>
          </cell>
          <cell r="L168" t="str">
            <v>L&amp;T MH Parity for MT1</v>
          </cell>
          <cell r="M168">
            <v>7.1914059637774921</v>
          </cell>
          <cell r="N168">
            <v>1</v>
          </cell>
          <cell r="O168" t="str">
            <v>No</v>
          </cell>
          <cell r="P168">
            <v>0</v>
          </cell>
        </row>
        <row r="169">
          <cell r="C169" t="str">
            <v>MMA 5L</v>
          </cell>
          <cell r="D169" t="str">
            <v>Std</v>
          </cell>
          <cell r="E169" t="str">
            <v>CA</v>
          </cell>
          <cell r="F169" t="str">
            <v>CA</v>
          </cell>
          <cell r="G169" t="str">
            <v>MH</v>
          </cell>
          <cell r="I169" t="str">
            <v>MH Parity for MT2</v>
          </cell>
          <cell r="J169" t="str">
            <v>Yes</v>
          </cell>
          <cell r="K169" t="str">
            <v>Supp</v>
          </cell>
          <cell r="L169" t="str">
            <v>L&amp;T MH Parity for MT2</v>
          </cell>
          <cell r="M169">
            <v>6.6397639442408645</v>
          </cell>
          <cell r="N169">
            <v>1</v>
          </cell>
          <cell r="O169" t="str">
            <v>No</v>
          </cell>
          <cell r="P169">
            <v>0</v>
          </cell>
        </row>
        <row r="170">
          <cell r="C170" t="str">
            <v>MMA 6L</v>
          </cell>
          <cell r="D170" t="str">
            <v>Std</v>
          </cell>
          <cell r="E170" t="str">
            <v>CA</v>
          </cell>
          <cell r="F170" t="str">
            <v>CA</v>
          </cell>
          <cell r="G170" t="str">
            <v>MH</v>
          </cell>
          <cell r="I170" t="str">
            <v>MH Parity for MT3</v>
          </cell>
          <cell r="J170" t="str">
            <v>Yes</v>
          </cell>
          <cell r="K170" t="str">
            <v>Supp</v>
          </cell>
          <cell r="L170" t="str">
            <v>L&amp;T MH Parity for MT3</v>
          </cell>
          <cell r="M170">
            <v>6.1683607639095639</v>
          </cell>
          <cell r="N170">
            <v>1</v>
          </cell>
          <cell r="O170" t="str">
            <v>No</v>
          </cell>
          <cell r="P170">
            <v>0</v>
          </cell>
        </row>
        <row r="171">
          <cell r="C171" t="str">
            <v>MMA 7L</v>
          </cell>
          <cell r="D171" t="str">
            <v>Std</v>
          </cell>
          <cell r="E171" t="str">
            <v>CA</v>
          </cell>
          <cell r="F171" t="str">
            <v>CA</v>
          </cell>
          <cell r="G171" t="str">
            <v>MH</v>
          </cell>
          <cell r="I171" t="str">
            <v>MH Parity for NM1</v>
          </cell>
          <cell r="J171" t="str">
            <v>Yes</v>
          </cell>
          <cell r="K171" t="str">
            <v>Supp</v>
          </cell>
          <cell r="L171" t="str">
            <v>L&amp;T MH Parity for NM1</v>
          </cell>
          <cell r="M171">
            <v>6.9793719624320243</v>
          </cell>
          <cell r="N171">
            <v>1</v>
          </cell>
          <cell r="O171" t="str">
            <v>No</v>
          </cell>
          <cell r="P171">
            <v>0</v>
          </cell>
        </row>
        <row r="172">
          <cell r="C172" t="str">
            <v>MMA 8L</v>
          </cell>
          <cell r="D172" t="str">
            <v>Std</v>
          </cell>
          <cell r="E172" t="str">
            <v>CA</v>
          </cell>
          <cell r="F172" t="str">
            <v>CA</v>
          </cell>
          <cell r="G172" t="str">
            <v>MH</v>
          </cell>
          <cell r="I172" t="str">
            <v>MH Parity for NM2</v>
          </cell>
          <cell r="J172" t="str">
            <v>Yes</v>
          </cell>
          <cell r="K172" t="str">
            <v>Supp</v>
          </cell>
          <cell r="L172" t="str">
            <v>L&amp;T MH Parity for NM2</v>
          </cell>
          <cell r="M172">
            <v>6.2271328448820773</v>
          </cell>
          <cell r="N172">
            <v>1</v>
          </cell>
          <cell r="O172" t="str">
            <v>No</v>
          </cell>
          <cell r="P172">
            <v>0</v>
          </cell>
        </row>
        <row r="173">
          <cell r="C173" t="str">
            <v>MMA 9L</v>
          </cell>
          <cell r="D173" t="str">
            <v>Std</v>
          </cell>
          <cell r="E173" t="str">
            <v>CA</v>
          </cell>
          <cell r="F173" t="str">
            <v>CA</v>
          </cell>
          <cell r="G173" t="str">
            <v>MH</v>
          </cell>
          <cell r="I173" t="str">
            <v>MH Parity for NM3</v>
          </cell>
          <cell r="J173" t="str">
            <v>Yes</v>
          </cell>
          <cell r="K173" t="str">
            <v>Supp</v>
          </cell>
          <cell r="L173" t="str">
            <v>L&amp;T MH Parity for NM3</v>
          </cell>
          <cell r="M173">
            <v>6.1669537154780834</v>
          </cell>
          <cell r="N173">
            <v>1</v>
          </cell>
          <cell r="O173" t="str">
            <v>No</v>
          </cell>
          <cell r="P173">
            <v>0</v>
          </cell>
        </row>
        <row r="174">
          <cell r="C174" t="str">
            <v>MMA 10L</v>
          </cell>
          <cell r="D174" t="str">
            <v>Std</v>
          </cell>
          <cell r="E174" t="str">
            <v>CA</v>
          </cell>
          <cell r="F174" t="str">
            <v>CA</v>
          </cell>
          <cell r="G174" t="str">
            <v>MH</v>
          </cell>
          <cell r="I174" t="str">
            <v>MH Parity for NM4</v>
          </cell>
          <cell r="J174" t="str">
            <v>Yes</v>
          </cell>
          <cell r="K174" t="str">
            <v>Supp</v>
          </cell>
          <cell r="L174" t="str">
            <v>L&amp;T MH Parity for NM4</v>
          </cell>
          <cell r="M174">
            <v>5.8560282135574377</v>
          </cell>
          <cell r="N174">
            <v>1</v>
          </cell>
          <cell r="O174" t="str">
            <v>No</v>
          </cell>
          <cell r="P174">
            <v>0</v>
          </cell>
        </row>
        <row r="175">
          <cell r="C175" t="str">
            <v>MMA 11L</v>
          </cell>
          <cell r="D175" t="str">
            <v>Std</v>
          </cell>
          <cell r="E175" t="str">
            <v>CA</v>
          </cell>
          <cell r="F175" t="str">
            <v>CA</v>
          </cell>
          <cell r="G175" t="str">
            <v>MH</v>
          </cell>
          <cell r="I175" t="str">
            <v>MH Parity for NM5</v>
          </cell>
          <cell r="J175" t="str">
            <v>Yes</v>
          </cell>
          <cell r="K175" t="str">
            <v>Supp</v>
          </cell>
          <cell r="L175" t="str">
            <v>L&amp;T MH Parity for NM5</v>
          </cell>
          <cell r="M175">
            <v>5.8058789390541072</v>
          </cell>
          <cell r="N175">
            <v>1</v>
          </cell>
          <cell r="O175" t="str">
            <v>No</v>
          </cell>
          <cell r="P175">
            <v>0</v>
          </cell>
        </row>
        <row r="176">
          <cell r="C176" t="str">
            <v>MMA 12L</v>
          </cell>
          <cell r="D176" t="str">
            <v>Std</v>
          </cell>
          <cell r="E176" t="str">
            <v>CA</v>
          </cell>
          <cell r="F176" t="str">
            <v>CA</v>
          </cell>
          <cell r="G176" t="str">
            <v>MH</v>
          </cell>
          <cell r="I176" t="str">
            <v>MH Parity for HM4</v>
          </cell>
          <cell r="J176" t="str">
            <v>Yes</v>
          </cell>
          <cell r="K176" t="str">
            <v>Supp</v>
          </cell>
          <cell r="L176" t="str">
            <v>L&amp;T MH Parity for HM4</v>
          </cell>
          <cell r="M176">
            <v>6.72</v>
          </cell>
          <cell r="N176">
            <v>1</v>
          </cell>
          <cell r="O176" t="str">
            <v>No</v>
          </cell>
          <cell r="P176">
            <v>0</v>
          </cell>
        </row>
        <row r="177">
          <cell r="C177" t="str">
            <v>MMA 13L</v>
          </cell>
          <cell r="D177" t="str">
            <v>Std</v>
          </cell>
          <cell r="E177" t="str">
            <v>CA</v>
          </cell>
          <cell r="F177" t="str">
            <v>CA</v>
          </cell>
          <cell r="G177" t="str">
            <v>MH</v>
          </cell>
          <cell r="I177" t="str">
            <v>MH Parity for HM7</v>
          </cell>
          <cell r="J177" t="str">
            <v>Yes</v>
          </cell>
          <cell r="K177" t="str">
            <v>Supp</v>
          </cell>
          <cell r="L177" t="str">
            <v>L&amp;T MH Parity for HM7</v>
          </cell>
          <cell r="M177">
            <v>6.38</v>
          </cell>
          <cell r="N177">
            <v>1</v>
          </cell>
          <cell r="O177" t="str">
            <v>No</v>
          </cell>
          <cell r="P177">
            <v>0</v>
          </cell>
        </row>
        <row r="178">
          <cell r="C178" t="str">
            <v>MPB 1L</v>
          </cell>
          <cell r="D178" t="str">
            <v>Std</v>
          </cell>
          <cell r="E178" t="str">
            <v>CA</v>
          </cell>
          <cell r="F178" t="str">
            <v>CA</v>
          </cell>
          <cell r="G178" t="str">
            <v>MH</v>
          </cell>
          <cell r="I178" t="str">
            <v>MH Parity for A1C</v>
          </cell>
          <cell r="J178" t="str">
            <v>Yes</v>
          </cell>
          <cell r="K178" t="str">
            <v>Supp</v>
          </cell>
          <cell r="L178" t="str">
            <v>L&amp;T MH Parity for A1C</v>
          </cell>
          <cell r="M178">
            <v>8.2092181958711592</v>
          </cell>
          <cell r="N178">
            <v>1</v>
          </cell>
          <cell r="O178" t="str">
            <v>No</v>
          </cell>
          <cell r="P178">
            <v>0</v>
          </cell>
        </row>
        <row r="179">
          <cell r="C179" t="str">
            <v>MPB 2L</v>
          </cell>
          <cell r="D179" t="str">
            <v>Std</v>
          </cell>
          <cell r="E179" t="str">
            <v>CA</v>
          </cell>
          <cell r="F179" t="str">
            <v>CA</v>
          </cell>
          <cell r="G179" t="str">
            <v>MH</v>
          </cell>
          <cell r="I179" t="str">
            <v>MH Parity for C1C</v>
          </cell>
          <cell r="J179" t="str">
            <v>Yes</v>
          </cell>
          <cell r="K179" t="str">
            <v>Supp</v>
          </cell>
          <cell r="L179" t="str">
            <v>L&amp;T MH Parity for C1C</v>
          </cell>
          <cell r="M179">
            <v>8.111100050103774</v>
          </cell>
          <cell r="N179">
            <v>1</v>
          </cell>
          <cell r="O179" t="str">
            <v>No</v>
          </cell>
          <cell r="P179">
            <v>0</v>
          </cell>
        </row>
        <row r="180">
          <cell r="C180" t="str">
            <v>MPB 3L</v>
          </cell>
          <cell r="D180" t="str">
            <v>Std</v>
          </cell>
          <cell r="E180" t="str">
            <v>CA</v>
          </cell>
          <cell r="F180" t="str">
            <v>CA</v>
          </cell>
          <cell r="G180" t="str">
            <v>MH</v>
          </cell>
          <cell r="I180" t="str">
            <v>MH Parity - $5 OV</v>
          </cell>
          <cell r="J180" t="str">
            <v>Yes</v>
          </cell>
          <cell r="K180" t="str">
            <v>Supp</v>
          </cell>
          <cell r="L180" t="str">
            <v>L&amp;T MH Parity for D1C,D1P,DB1,NAA</v>
          </cell>
          <cell r="M180">
            <v>8.0347859367291417</v>
          </cell>
          <cell r="N180">
            <v>1</v>
          </cell>
          <cell r="O180" t="str">
            <v>No</v>
          </cell>
          <cell r="P180">
            <v>0</v>
          </cell>
        </row>
        <row r="181">
          <cell r="C181" t="str">
            <v>MPB 4L</v>
          </cell>
          <cell r="D181" t="str">
            <v>Std</v>
          </cell>
          <cell r="E181" t="str">
            <v>CA</v>
          </cell>
          <cell r="F181" t="str">
            <v>CA</v>
          </cell>
          <cell r="G181" t="str">
            <v>MH</v>
          </cell>
          <cell r="I181" t="str">
            <v>MH Parity - $10 OV</v>
          </cell>
          <cell r="J181" t="str">
            <v>Yes</v>
          </cell>
          <cell r="K181" t="str">
            <v>Supp</v>
          </cell>
          <cell r="L181" t="str">
            <v>L&amp;T MH Parity for F1C,F1P,FHC,FMC,NAB,NAC,NAD,NAG,NAJ,R1C,R2C,TUC</v>
          </cell>
          <cell r="M181">
            <v>7.8276476289979966</v>
          </cell>
          <cell r="N181">
            <v>1</v>
          </cell>
          <cell r="O181" t="str">
            <v>No</v>
          </cell>
          <cell r="P181">
            <v>0</v>
          </cell>
        </row>
        <row r="182">
          <cell r="C182" t="str">
            <v>MPB 5L</v>
          </cell>
          <cell r="D182" t="str">
            <v>Std</v>
          </cell>
          <cell r="E182" t="str">
            <v>CA</v>
          </cell>
          <cell r="F182" t="str">
            <v>CA</v>
          </cell>
          <cell r="G182" t="str">
            <v>MH</v>
          </cell>
          <cell r="I182" t="str">
            <v>MH Parity - $15 OV</v>
          </cell>
          <cell r="J182" t="str">
            <v>Yes</v>
          </cell>
          <cell r="K182" t="str">
            <v>Supp</v>
          </cell>
          <cell r="L182" t="str">
            <v>L&amp;T MH Parity for G1C,G1P,NAE,NAF,NAI,NAL,S5C,W1C,W2C,W5C</v>
          </cell>
          <cell r="M182">
            <v>7.5987052888741005</v>
          </cell>
          <cell r="N182">
            <v>1</v>
          </cell>
          <cell r="O182" t="str">
            <v>No</v>
          </cell>
          <cell r="P182">
            <v>0</v>
          </cell>
        </row>
        <row r="183">
          <cell r="C183" t="str">
            <v>MPB 6L</v>
          </cell>
          <cell r="D183" t="str">
            <v>Std</v>
          </cell>
          <cell r="E183" t="str">
            <v>CA</v>
          </cell>
          <cell r="F183" t="str">
            <v>CA</v>
          </cell>
          <cell r="G183" t="str">
            <v>MH</v>
          </cell>
          <cell r="I183" t="str">
            <v>MH Parity - $20 OV</v>
          </cell>
          <cell r="J183" t="str">
            <v>Yes</v>
          </cell>
          <cell r="K183" t="str">
            <v>Supp</v>
          </cell>
          <cell r="L183" t="str">
            <v>L&amp;T MH Parity for G2C,QAC</v>
          </cell>
          <cell r="M183">
            <v>7.3697629487502025</v>
          </cell>
          <cell r="N183">
            <v>1</v>
          </cell>
          <cell r="O183" t="str">
            <v>No</v>
          </cell>
          <cell r="P183">
            <v>0</v>
          </cell>
        </row>
        <row r="184">
          <cell r="C184" t="str">
            <v>MPB 7L</v>
          </cell>
          <cell r="D184" t="str">
            <v>Std</v>
          </cell>
          <cell r="E184" t="str">
            <v>CA</v>
          </cell>
          <cell r="F184" t="str">
            <v>CA</v>
          </cell>
          <cell r="G184" t="str">
            <v>MH</v>
          </cell>
          <cell r="I184" t="str">
            <v>MH Parity for J1C</v>
          </cell>
          <cell r="J184" t="str">
            <v>Yes</v>
          </cell>
          <cell r="K184" t="str">
            <v>Supp</v>
          </cell>
          <cell r="L184" t="str">
            <v>L&amp;T MH Parity for J1C</v>
          </cell>
          <cell r="M184">
            <v>7.5769012564813485</v>
          </cell>
          <cell r="N184">
            <v>1</v>
          </cell>
          <cell r="O184" t="str">
            <v>No</v>
          </cell>
          <cell r="P184">
            <v>0</v>
          </cell>
        </row>
        <row r="185">
          <cell r="C185" t="str">
            <v>MPB 8L</v>
          </cell>
          <cell r="D185" t="str">
            <v>Std</v>
          </cell>
          <cell r="E185" t="str">
            <v>CA</v>
          </cell>
          <cell r="F185" t="str">
            <v>CA</v>
          </cell>
          <cell r="G185" t="str">
            <v>MH</v>
          </cell>
          <cell r="I185" t="str">
            <v>MH Parity for K3C</v>
          </cell>
          <cell r="J185" t="str">
            <v>Yes</v>
          </cell>
          <cell r="K185" t="str">
            <v>Supp</v>
          </cell>
          <cell r="L185" t="str">
            <v>L&amp;T MH Parity for K3C</v>
          </cell>
          <cell r="M185">
            <v>7.4896851269103397</v>
          </cell>
          <cell r="N185">
            <v>1</v>
          </cell>
          <cell r="O185" t="str">
            <v>No</v>
          </cell>
          <cell r="P185">
            <v>0</v>
          </cell>
        </row>
        <row r="186">
          <cell r="C186" t="str">
            <v>MPB 9L</v>
          </cell>
          <cell r="D186" t="str">
            <v>Std</v>
          </cell>
          <cell r="E186" t="str">
            <v>CA</v>
          </cell>
          <cell r="F186" t="str">
            <v>CA</v>
          </cell>
          <cell r="G186" t="str">
            <v>MH</v>
          </cell>
          <cell r="I186" t="str">
            <v>MH Parity for NAH</v>
          </cell>
          <cell r="J186" t="str">
            <v>Yes</v>
          </cell>
          <cell r="K186" t="str">
            <v>Supp</v>
          </cell>
          <cell r="L186" t="str">
            <v>L&amp;T MH Parity for NAH,Y1P</v>
          </cell>
          <cell r="M186">
            <v>7.6641173860523573</v>
          </cell>
          <cell r="N186">
            <v>1</v>
          </cell>
          <cell r="O186" t="str">
            <v>No</v>
          </cell>
          <cell r="P186">
            <v>0</v>
          </cell>
        </row>
        <row r="187">
          <cell r="C187" t="str">
            <v>MPB 10L</v>
          </cell>
          <cell r="D187" t="str">
            <v>Std</v>
          </cell>
          <cell r="E187" t="str">
            <v>CA</v>
          </cell>
          <cell r="F187" t="str">
            <v>CA</v>
          </cell>
          <cell r="G187" t="str">
            <v>MH</v>
          </cell>
          <cell r="I187" t="str">
            <v>MH Parity for NAK</v>
          </cell>
          <cell r="J187" t="str">
            <v>Yes</v>
          </cell>
          <cell r="K187" t="str">
            <v>Supp</v>
          </cell>
          <cell r="L187" t="str">
            <v>L&amp;T MH Parity for NAK,V1P</v>
          </cell>
          <cell r="M187">
            <v>7.2716448029828191</v>
          </cell>
          <cell r="N187">
            <v>1</v>
          </cell>
          <cell r="O187" t="str">
            <v>No</v>
          </cell>
          <cell r="P187">
            <v>0</v>
          </cell>
        </row>
        <row r="188">
          <cell r="C188" t="str">
            <v>MPB 11L</v>
          </cell>
          <cell r="D188" t="str">
            <v>Std</v>
          </cell>
          <cell r="E188" t="str">
            <v>CA</v>
          </cell>
          <cell r="F188" t="str">
            <v>CA</v>
          </cell>
          <cell r="G188" t="str">
            <v>MH</v>
          </cell>
          <cell r="I188" t="str">
            <v>MH Parity for O1P</v>
          </cell>
          <cell r="J188" t="str">
            <v>Yes</v>
          </cell>
          <cell r="K188" t="str">
            <v>Supp</v>
          </cell>
          <cell r="L188" t="str">
            <v>L&amp;T MH Parity for O1P</v>
          </cell>
          <cell r="M188">
            <v>7.8603536775871259</v>
          </cell>
          <cell r="N188">
            <v>1</v>
          </cell>
          <cell r="O188" t="str">
            <v>No</v>
          </cell>
          <cell r="P188">
            <v>0</v>
          </cell>
        </row>
        <row r="189">
          <cell r="C189" t="str">
            <v>MPB 12L</v>
          </cell>
          <cell r="D189" t="str">
            <v>Std</v>
          </cell>
          <cell r="E189" t="str">
            <v>CA</v>
          </cell>
          <cell r="F189" t="str">
            <v>CA</v>
          </cell>
          <cell r="G189" t="str">
            <v>MH</v>
          </cell>
          <cell r="I189" t="str">
            <v>MH Parity for P1C</v>
          </cell>
          <cell r="J189" t="str">
            <v>Yes</v>
          </cell>
          <cell r="K189" t="str">
            <v>Supp</v>
          </cell>
          <cell r="L189" t="str">
            <v>L&amp;T MH Parity for P1C</v>
          </cell>
          <cell r="M189">
            <v>7.6968234346414839</v>
          </cell>
          <cell r="N189">
            <v>1</v>
          </cell>
          <cell r="O189" t="str">
            <v>No</v>
          </cell>
          <cell r="P189">
            <v>0</v>
          </cell>
        </row>
        <row r="190">
          <cell r="C190" t="str">
            <v>MPB 13L</v>
          </cell>
          <cell r="D190" t="str">
            <v>Std</v>
          </cell>
          <cell r="E190" t="str">
            <v>CA</v>
          </cell>
          <cell r="F190" t="str">
            <v>CA</v>
          </cell>
          <cell r="G190" t="str">
            <v>MH</v>
          </cell>
          <cell r="I190" t="str">
            <v>MH Parity for Q1C</v>
          </cell>
          <cell r="J190" t="str">
            <v>Yes</v>
          </cell>
          <cell r="K190" t="str">
            <v>Supp</v>
          </cell>
          <cell r="L190" t="str">
            <v>L&amp;T MH Parity for Q1C</v>
          </cell>
          <cell r="M190">
            <v>7.0318004466625466</v>
          </cell>
          <cell r="N190">
            <v>1</v>
          </cell>
          <cell r="O190" t="str">
            <v>No</v>
          </cell>
          <cell r="P190">
            <v>0</v>
          </cell>
        </row>
        <row r="191">
          <cell r="C191" t="str">
            <v>MPB 14L</v>
          </cell>
          <cell r="D191" t="str">
            <v>Std</v>
          </cell>
          <cell r="E191" t="str">
            <v>CA</v>
          </cell>
          <cell r="F191" t="str">
            <v>CA</v>
          </cell>
          <cell r="G191" t="str">
            <v>MH</v>
          </cell>
          <cell r="I191" t="str">
            <v>MH Parity for S1P</v>
          </cell>
          <cell r="J191" t="str">
            <v>Yes</v>
          </cell>
          <cell r="K191" t="str">
            <v>Supp</v>
          </cell>
          <cell r="L191" t="str">
            <v>L&amp;T MH Parity for S1P</v>
          </cell>
          <cell r="M191">
            <v>7.4351750459284602</v>
          </cell>
          <cell r="N191">
            <v>1</v>
          </cell>
          <cell r="O191" t="str">
            <v>No</v>
          </cell>
          <cell r="P191">
            <v>0</v>
          </cell>
        </row>
        <row r="192">
          <cell r="C192" t="str">
            <v>MPU 1L</v>
          </cell>
          <cell r="D192" t="str">
            <v>Std</v>
          </cell>
          <cell r="E192" t="str">
            <v>CA</v>
          </cell>
          <cell r="F192" t="str">
            <v>CA</v>
          </cell>
          <cell r="G192" t="str">
            <v>MH</v>
          </cell>
          <cell r="I192" t="str">
            <v>MH Parity for A1C</v>
          </cell>
          <cell r="J192" t="str">
            <v>Yes</v>
          </cell>
          <cell r="K192" t="str">
            <v>Supp</v>
          </cell>
          <cell r="L192" t="str">
            <v>L&amp;T MH Parity for A1C</v>
          </cell>
          <cell r="M192">
            <v>8.9178492486356014</v>
          </cell>
          <cell r="N192">
            <v>1</v>
          </cell>
          <cell r="O192" t="str">
            <v>No</v>
          </cell>
          <cell r="P192">
            <v>0</v>
          </cell>
        </row>
        <row r="193">
          <cell r="C193" t="str">
            <v>MPU 2L</v>
          </cell>
          <cell r="D193" t="str">
            <v>Std</v>
          </cell>
          <cell r="E193" t="str">
            <v>CA</v>
          </cell>
          <cell r="F193" t="str">
            <v>CA</v>
          </cell>
          <cell r="G193" t="str">
            <v>MH</v>
          </cell>
          <cell r="I193" t="str">
            <v>MH Parity for C1C</v>
          </cell>
          <cell r="J193" t="str">
            <v>Yes</v>
          </cell>
          <cell r="K193" t="str">
            <v>Supp</v>
          </cell>
          <cell r="L193" t="str">
            <v>L&amp;T MH Parity for C1C</v>
          </cell>
          <cell r="M193">
            <v>8.8088290866718406</v>
          </cell>
          <cell r="N193">
            <v>1</v>
          </cell>
          <cell r="O193" t="str">
            <v>No</v>
          </cell>
          <cell r="P193">
            <v>0</v>
          </cell>
        </row>
        <row r="194">
          <cell r="C194" t="str">
            <v>MPU 3L</v>
          </cell>
          <cell r="D194" t="str">
            <v>Std</v>
          </cell>
          <cell r="E194" t="str">
            <v>CA</v>
          </cell>
          <cell r="F194" t="str">
            <v>CA</v>
          </cell>
          <cell r="G194" t="str">
            <v>MH</v>
          </cell>
          <cell r="I194" t="str">
            <v>MH Parity - $5 OV</v>
          </cell>
          <cell r="J194" t="str">
            <v>Yes</v>
          </cell>
          <cell r="K194" t="str">
            <v>Supp</v>
          </cell>
          <cell r="L194" t="str">
            <v>L&amp;T MH Parity for D1C,D1P,DB1,NAA</v>
          </cell>
          <cell r="M194">
            <v>8.7434169894935838</v>
          </cell>
          <cell r="N194">
            <v>1</v>
          </cell>
          <cell r="O194" t="str">
            <v>No</v>
          </cell>
          <cell r="P194">
            <v>0</v>
          </cell>
        </row>
        <row r="195">
          <cell r="C195" t="str">
            <v>MPU 4L</v>
          </cell>
          <cell r="D195" t="str">
            <v>Std</v>
          </cell>
          <cell r="E195" t="str">
            <v>CA</v>
          </cell>
          <cell r="F195" t="str">
            <v>CA</v>
          </cell>
          <cell r="G195" t="str">
            <v>MH</v>
          </cell>
          <cell r="I195" t="str">
            <v>MH Parity - $10 OV</v>
          </cell>
          <cell r="J195" t="str">
            <v>Yes</v>
          </cell>
          <cell r="K195" t="str">
            <v>Supp</v>
          </cell>
          <cell r="L195" t="str">
            <v>L&amp;T MH Parity for F1C,F1P,FHC,FMC,NAB,NAC,NAD,NAG,NAJ,R1C,R2C,TUC</v>
          </cell>
          <cell r="M195">
            <v>8.5362786817624396</v>
          </cell>
          <cell r="N195">
            <v>1</v>
          </cell>
          <cell r="O195" t="str">
            <v>No</v>
          </cell>
          <cell r="P195">
            <v>0</v>
          </cell>
        </row>
        <row r="196">
          <cell r="C196" t="str">
            <v>MPU 5L</v>
          </cell>
          <cell r="D196" t="str">
            <v>Std</v>
          </cell>
          <cell r="E196" t="str">
            <v>CA</v>
          </cell>
          <cell r="F196" t="str">
            <v>CA</v>
          </cell>
          <cell r="G196" t="str">
            <v>MH</v>
          </cell>
          <cell r="I196" t="str">
            <v>MH Parity - $15 OV</v>
          </cell>
          <cell r="J196" t="str">
            <v>Yes</v>
          </cell>
          <cell r="K196" t="str">
            <v>Supp</v>
          </cell>
          <cell r="L196" t="str">
            <v>L&amp;T MH Parity for G1C,G1P,NAE,NAF,NAI,NAL,S5C,W1C,W2C,W5C</v>
          </cell>
          <cell r="M196">
            <v>8.3073363416385426</v>
          </cell>
          <cell r="N196">
            <v>1</v>
          </cell>
          <cell r="O196" t="str">
            <v>No</v>
          </cell>
          <cell r="P196">
            <v>0</v>
          </cell>
        </row>
        <row r="197">
          <cell r="C197" t="str">
            <v>MPU 6L</v>
          </cell>
          <cell r="D197" t="str">
            <v>Std</v>
          </cell>
          <cell r="E197" t="str">
            <v>CA</v>
          </cell>
          <cell r="F197" t="str">
            <v>CA</v>
          </cell>
          <cell r="G197" t="str">
            <v>MH</v>
          </cell>
          <cell r="I197" t="str">
            <v>MH Parity - $20 OV</v>
          </cell>
          <cell r="J197" t="str">
            <v>Yes</v>
          </cell>
          <cell r="K197" t="str">
            <v>Supp</v>
          </cell>
          <cell r="L197" t="str">
            <v>L&amp;T MH Parity for G2C,QAC</v>
          </cell>
          <cell r="M197">
            <v>8.0674919853182701</v>
          </cell>
          <cell r="N197">
            <v>1</v>
          </cell>
          <cell r="O197" t="str">
            <v>No</v>
          </cell>
          <cell r="P197">
            <v>0</v>
          </cell>
        </row>
        <row r="198">
          <cell r="C198" t="str">
            <v>MPU 7L</v>
          </cell>
          <cell r="D198" t="str">
            <v>Std</v>
          </cell>
          <cell r="E198" t="str">
            <v>CA</v>
          </cell>
          <cell r="F198" t="str">
            <v>CA</v>
          </cell>
          <cell r="G198" t="str">
            <v>MH</v>
          </cell>
          <cell r="I198" t="str">
            <v>MH Parity for J1C</v>
          </cell>
          <cell r="J198" t="str">
            <v>Yes</v>
          </cell>
          <cell r="K198" t="str">
            <v>Supp</v>
          </cell>
          <cell r="L198" t="str">
            <v>L&amp;T MH Parity for J1C</v>
          </cell>
          <cell r="M198">
            <v>8.2201202120675347</v>
          </cell>
          <cell r="N198">
            <v>1</v>
          </cell>
          <cell r="O198" t="str">
            <v>No</v>
          </cell>
          <cell r="P198">
            <v>0</v>
          </cell>
        </row>
        <row r="199">
          <cell r="C199" t="str">
            <v>MPU 8L</v>
          </cell>
          <cell r="D199" t="str">
            <v>Std</v>
          </cell>
          <cell r="E199" t="str">
            <v>CA</v>
          </cell>
          <cell r="F199" t="str">
            <v>CA</v>
          </cell>
          <cell r="G199" t="str">
            <v>MH</v>
          </cell>
          <cell r="I199" t="str">
            <v>MH Parity for K3C</v>
          </cell>
          <cell r="J199" t="str">
            <v>Yes</v>
          </cell>
          <cell r="K199" t="str">
            <v>Supp</v>
          </cell>
          <cell r="L199" t="str">
            <v>L&amp;T MH Parity for K3C</v>
          </cell>
          <cell r="M199">
            <v>8.1438060986929024</v>
          </cell>
          <cell r="N199">
            <v>1</v>
          </cell>
          <cell r="O199" t="str">
            <v>No</v>
          </cell>
          <cell r="P199">
            <v>0</v>
          </cell>
        </row>
        <row r="200">
          <cell r="C200" t="str">
            <v>MPU 9L</v>
          </cell>
          <cell r="D200" t="str">
            <v>Std</v>
          </cell>
          <cell r="E200" t="str">
            <v>CA</v>
          </cell>
          <cell r="F200" t="str">
            <v>CA</v>
          </cell>
          <cell r="G200" t="str">
            <v>MH</v>
          </cell>
          <cell r="I200" t="str">
            <v>MH Parity for NAH</v>
          </cell>
          <cell r="J200" t="str">
            <v>Yes</v>
          </cell>
          <cell r="K200" t="str">
            <v>Supp</v>
          </cell>
          <cell r="L200" t="str">
            <v>L&amp;T MH Parity for NAH,Y1P</v>
          </cell>
          <cell r="M200">
            <v>8.340042390227671</v>
          </cell>
          <cell r="N200">
            <v>1</v>
          </cell>
          <cell r="O200" t="str">
            <v>No</v>
          </cell>
          <cell r="P200">
            <v>0</v>
          </cell>
        </row>
        <row r="201">
          <cell r="C201" t="str">
            <v>MPU 10L</v>
          </cell>
          <cell r="D201" t="str">
            <v>Std</v>
          </cell>
          <cell r="E201" t="str">
            <v>CA</v>
          </cell>
          <cell r="F201" t="str">
            <v>CA</v>
          </cell>
          <cell r="G201" t="str">
            <v>MH</v>
          </cell>
          <cell r="I201" t="str">
            <v>MH Parity for NAK</v>
          </cell>
          <cell r="J201" t="str">
            <v>Yes</v>
          </cell>
          <cell r="K201" t="str">
            <v>Supp</v>
          </cell>
          <cell r="L201" t="str">
            <v>L&amp;T MH Parity for NAK,V1P</v>
          </cell>
          <cell r="M201">
            <v>7.9148637585690054</v>
          </cell>
          <cell r="N201">
            <v>1</v>
          </cell>
          <cell r="O201" t="str">
            <v>No</v>
          </cell>
          <cell r="P201">
            <v>0</v>
          </cell>
        </row>
        <row r="202">
          <cell r="C202" t="str">
            <v>MPU 11L</v>
          </cell>
          <cell r="D202" t="str">
            <v>Std</v>
          </cell>
          <cell r="E202" t="str">
            <v>CA</v>
          </cell>
          <cell r="F202" t="str">
            <v>CA</v>
          </cell>
          <cell r="G202" t="str">
            <v>MH</v>
          </cell>
          <cell r="I202" t="str">
            <v>MH Parity for O1P</v>
          </cell>
          <cell r="J202" t="str">
            <v>Yes</v>
          </cell>
          <cell r="K202" t="str">
            <v>Supp</v>
          </cell>
          <cell r="L202" t="str">
            <v>L&amp;T MH Parity for O1P</v>
          </cell>
          <cell r="M202">
            <v>8.5362786817624396</v>
          </cell>
          <cell r="N202">
            <v>1</v>
          </cell>
          <cell r="O202" t="str">
            <v>No</v>
          </cell>
          <cell r="P202">
            <v>0</v>
          </cell>
        </row>
        <row r="203">
          <cell r="C203" t="str">
            <v>MPU 12L</v>
          </cell>
          <cell r="D203" t="str">
            <v>Std</v>
          </cell>
          <cell r="E203" t="str">
            <v>CA</v>
          </cell>
          <cell r="F203" t="str">
            <v>CA</v>
          </cell>
          <cell r="G203" t="str">
            <v>MH</v>
          </cell>
          <cell r="I203" t="str">
            <v>MH Parity for P1C</v>
          </cell>
          <cell r="J203" t="str">
            <v>Yes</v>
          </cell>
          <cell r="K203" t="str">
            <v>Supp</v>
          </cell>
          <cell r="L203" t="str">
            <v>L&amp;T MH Parity for P1C</v>
          </cell>
          <cell r="M203">
            <v>8.340042390227671</v>
          </cell>
          <cell r="N203">
            <v>1</v>
          </cell>
          <cell r="O203" t="str">
            <v>No</v>
          </cell>
          <cell r="P203">
            <v>0</v>
          </cell>
        </row>
        <row r="204">
          <cell r="C204" t="str">
            <v>MPU 13L</v>
          </cell>
          <cell r="D204" t="str">
            <v>Std</v>
          </cell>
          <cell r="E204" t="str">
            <v>CA</v>
          </cell>
          <cell r="F204" t="str">
            <v>CA</v>
          </cell>
          <cell r="G204" t="str">
            <v>MH</v>
          </cell>
          <cell r="I204" t="str">
            <v>MH Parity for Q1C</v>
          </cell>
          <cell r="J204" t="str">
            <v>Yes</v>
          </cell>
          <cell r="K204" t="str">
            <v>Supp</v>
          </cell>
          <cell r="L204" t="str">
            <v>L&amp;T MH Parity for Q1C</v>
          </cell>
          <cell r="M204">
            <v>7.6750194022487319</v>
          </cell>
          <cell r="N204">
            <v>1</v>
          </cell>
          <cell r="O204" t="str">
            <v>No</v>
          </cell>
          <cell r="P204">
            <v>0</v>
          </cell>
        </row>
        <row r="205">
          <cell r="C205" t="str">
            <v>MPU 14L</v>
          </cell>
          <cell r="D205" t="str">
            <v>Std</v>
          </cell>
          <cell r="E205" t="str">
            <v>CA</v>
          </cell>
          <cell r="F205" t="str">
            <v>CA</v>
          </cell>
          <cell r="G205" t="str">
            <v>MH</v>
          </cell>
          <cell r="I205" t="str">
            <v>MH Parity for S1P</v>
          </cell>
          <cell r="J205" t="str">
            <v>Yes</v>
          </cell>
          <cell r="K205" t="str">
            <v>Supp</v>
          </cell>
          <cell r="L205" t="str">
            <v>L&amp;T MH Parity for S1P</v>
          </cell>
          <cell r="M205">
            <v>8.111100050103774</v>
          </cell>
          <cell r="N205">
            <v>1</v>
          </cell>
          <cell r="O205" t="str">
            <v>No</v>
          </cell>
          <cell r="P205">
            <v>0</v>
          </cell>
        </row>
        <row r="206">
          <cell r="C206" t="str">
            <v>MMU 1L</v>
          </cell>
          <cell r="D206" t="str">
            <v>Std</v>
          </cell>
          <cell r="E206" t="str">
            <v>CA</v>
          </cell>
          <cell r="F206" t="str">
            <v>CA</v>
          </cell>
          <cell r="G206" t="str">
            <v>MH</v>
          </cell>
          <cell r="I206" t="str">
            <v>MH Parity for HM1</v>
          </cell>
          <cell r="J206" t="str">
            <v>Yes</v>
          </cell>
          <cell r="K206" t="str">
            <v>Supp</v>
          </cell>
          <cell r="L206" t="str">
            <v>L&amp;T MH Parity for HM1</v>
          </cell>
          <cell r="M206">
            <v>8.0339137754334313</v>
          </cell>
          <cell r="N206">
            <v>1</v>
          </cell>
          <cell r="O206" t="str">
            <v>No</v>
          </cell>
          <cell r="P206">
            <v>0</v>
          </cell>
        </row>
        <row r="207">
          <cell r="C207" t="str">
            <v>MMU 2L</v>
          </cell>
          <cell r="D207" t="str">
            <v>Std</v>
          </cell>
          <cell r="E207" t="str">
            <v>CA</v>
          </cell>
          <cell r="F207" t="str">
            <v>CA</v>
          </cell>
          <cell r="G207" t="str">
            <v>MH</v>
          </cell>
          <cell r="I207" t="str">
            <v>MH Parity for HM2</v>
          </cell>
          <cell r="J207" t="str">
            <v>Yes</v>
          </cell>
          <cell r="K207" t="str">
            <v>Supp</v>
          </cell>
          <cell r="L207" t="str">
            <v>L&amp;T MH Parity for HM2</v>
          </cell>
          <cell r="M207">
            <v>6.8503908971548499</v>
          </cell>
          <cell r="N207">
            <v>1</v>
          </cell>
          <cell r="O207" t="str">
            <v>No</v>
          </cell>
          <cell r="P207">
            <v>0</v>
          </cell>
        </row>
        <row r="208">
          <cell r="C208" t="str">
            <v>MMU 3L</v>
          </cell>
          <cell r="D208" t="str">
            <v>Std</v>
          </cell>
          <cell r="E208" t="str">
            <v>CA</v>
          </cell>
          <cell r="F208" t="str">
            <v>CA</v>
          </cell>
          <cell r="G208" t="str">
            <v>MH</v>
          </cell>
          <cell r="I208" t="str">
            <v>MH Parity for HM3</v>
          </cell>
          <cell r="J208" t="str">
            <v>Yes</v>
          </cell>
          <cell r="K208" t="str">
            <v>Supp</v>
          </cell>
          <cell r="L208" t="str">
            <v>L&amp;T MH Parity for HM3</v>
          </cell>
          <cell r="M208">
            <v>5.9075845364922488</v>
          </cell>
          <cell r="N208">
            <v>1</v>
          </cell>
          <cell r="O208" t="str">
            <v>No</v>
          </cell>
          <cell r="P208">
            <v>0</v>
          </cell>
        </row>
        <row r="209">
          <cell r="C209" t="str">
            <v>MMU 4L</v>
          </cell>
          <cell r="D209" t="str">
            <v>Std</v>
          </cell>
          <cell r="E209" t="str">
            <v>CA</v>
          </cell>
          <cell r="F209" t="str">
            <v>CA</v>
          </cell>
          <cell r="G209" t="str">
            <v>MH</v>
          </cell>
          <cell r="I209" t="str">
            <v>MH Parity for MT1</v>
          </cell>
          <cell r="J209" t="str">
            <v>Yes</v>
          </cell>
          <cell r="K209" t="str">
            <v>Supp</v>
          </cell>
          <cell r="L209" t="str">
            <v>L&amp;T MH Parity for MT1</v>
          </cell>
          <cell r="M209">
            <v>8.2746302930494142</v>
          </cell>
          <cell r="N209">
            <v>1</v>
          </cell>
          <cell r="O209" t="str">
            <v>No</v>
          </cell>
          <cell r="P209">
            <v>0</v>
          </cell>
        </row>
        <row r="210">
          <cell r="C210" t="str">
            <v>MMU 5L</v>
          </cell>
          <cell r="D210" t="str">
            <v>Std</v>
          </cell>
          <cell r="E210" t="str">
            <v>CA</v>
          </cell>
          <cell r="F210" t="str">
            <v>CA</v>
          </cell>
          <cell r="G210" t="str">
            <v>MH</v>
          </cell>
          <cell r="I210" t="str">
            <v>MH Parity for MT2</v>
          </cell>
          <cell r="J210" t="str">
            <v>Yes</v>
          </cell>
          <cell r="K210" t="str">
            <v>Supp</v>
          </cell>
          <cell r="L210" t="str">
            <v>L&amp;T MH Parity for MT2</v>
          </cell>
          <cell r="M210">
            <v>7.4521821911948063</v>
          </cell>
          <cell r="N210">
            <v>1</v>
          </cell>
          <cell r="O210" t="str">
            <v>No</v>
          </cell>
          <cell r="P210">
            <v>0</v>
          </cell>
        </row>
        <row r="211">
          <cell r="C211" t="str">
            <v>MMU 6L</v>
          </cell>
          <cell r="D211" t="str">
            <v>Std</v>
          </cell>
          <cell r="E211" t="str">
            <v>CA</v>
          </cell>
          <cell r="F211" t="str">
            <v>CA</v>
          </cell>
          <cell r="G211" t="str">
            <v>MH</v>
          </cell>
          <cell r="I211" t="str">
            <v>MH Parity for MT3</v>
          </cell>
          <cell r="J211" t="str">
            <v>Yes</v>
          </cell>
          <cell r="K211" t="str">
            <v>Supp</v>
          </cell>
          <cell r="L211" t="str">
            <v>L&amp;T MH Parity for MT3</v>
          </cell>
          <cell r="M211">
            <v>6.8704506069561804</v>
          </cell>
          <cell r="N211">
            <v>1</v>
          </cell>
          <cell r="O211" t="str">
            <v>No</v>
          </cell>
          <cell r="P211">
            <v>0</v>
          </cell>
        </row>
        <row r="212">
          <cell r="C212" t="str">
            <v>MMU 7L</v>
          </cell>
          <cell r="D212" t="str">
            <v>Std</v>
          </cell>
          <cell r="E212" t="str">
            <v>CA</v>
          </cell>
          <cell r="F212" t="str">
            <v>CA</v>
          </cell>
          <cell r="G212" t="str">
            <v>MH</v>
          </cell>
          <cell r="I212" t="str">
            <v>MH Parity for NM1</v>
          </cell>
          <cell r="J212" t="str">
            <v>Yes</v>
          </cell>
          <cell r="K212" t="str">
            <v>Supp</v>
          </cell>
          <cell r="L212" t="str">
            <v>L&amp;T MH Parity for NM1</v>
          </cell>
          <cell r="M212">
            <v>8.1943914538440872</v>
          </cell>
          <cell r="N212">
            <v>1</v>
          </cell>
          <cell r="O212" t="str">
            <v>No</v>
          </cell>
          <cell r="P212">
            <v>0</v>
          </cell>
        </row>
        <row r="213">
          <cell r="C213" t="str">
            <v>MMU 8L</v>
          </cell>
          <cell r="D213" t="str">
            <v>Std</v>
          </cell>
          <cell r="E213" t="str">
            <v>CA</v>
          </cell>
          <cell r="F213" t="str">
            <v>CA</v>
          </cell>
          <cell r="G213" t="str">
            <v>MH</v>
          </cell>
          <cell r="I213" t="str">
            <v>MH Parity for NM2</v>
          </cell>
          <cell r="J213" t="str">
            <v>Yes</v>
          </cell>
          <cell r="K213" t="str">
            <v>Supp</v>
          </cell>
          <cell r="L213" t="str">
            <v>L&amp;T MH Parity for NM2</v>
          </cell>
          <cell r="M213">
            <v>7.4421523362941411</v>
          </cell>
          <cell r="N213">
            <v>1</v>
          </cell>
          <cell r="O213" t="str">
            <v>No</v>
          </cell>
          <cell r="P213">
            <v>0</v>
          </cell>
        </row>
        <row r="214">
          <cell r="C214" t="str">
            <v>MMU 9L</v>
          </cell>
          <cell r="D214" t="str">
            <v>Std</v>
          </cell>
          <cell r="E214" t="str">
            <v>CA</v>
          </cell>
          <cell r="F214" t="str">
            <v>CA</v>
          </cell>
          <cell r="G214" t="str">
            <v>MH</v>
          </cell>
          <cell r="I214" t="str">
            <v>MH Parity for NM3</v>
          </cell>
          <cell r="J214" t="str">
            <v>Yes</v>
          </cell>
          <cell r="K214" t="str">
            <v>Supp</v>
          </cell>
          <cell r="L214" t="str">
            <v>L&amp;T MH Parity for NM3</v>
          </cell>
          <cell r="M214">
            <v>7.3819732068901445</v>
          </cell>
          <cell r="N214">
            <v>1</v>
          </cell>
          <cell r="O214" t="str">
            <v>No</v>
          </cell>
          <cell r="P214">
            <v>0</v>
          </cell>
        </row>
        <row r="215">
          <cell r="C215" t="str">
            <v>MMU 10L</v>
          </cell>
          <cell r="D215" t="str">
            <v>Std</v>
          </cell>
          <cell r="E215" t="str">
            <v>CA</v>
          </cell>
          <cell r="F215" t="str">
            <v>CA</v>
          </cell>
          <cell r="G215" t="str">
            <v>MH</v>
          </cell>
          <cell r="I215" t="str">
            <v>MH Parity for NM4</v>
          </cell>
          <cell r="J215" t="str">
            <v>Yes</v>
          </cell>
          <cell r="K215" t="str">
            <v>Supp</v>
          </cell>
          <cell r="L215" t="str">
            <v>L&amp;T MH Parity for NM4</v>
          </cell>
          <cell r="M215">
            <v>7.0710477049694997</v>
          </cell>
          <cell r="N215">
            <v>1</v>
          </cell>
          <cell r="O215" t="str">
            <v>No</v>
          </cell>
          <cell r="P215">
            <v>0</v>
          </cell>
        </row>
        <row r="216">
          <cell r="C216" t="str">
            <v>MMU 11L</v>
          </cell>
          <cell r="D216" t="str">
            <v>Std</v>
          </cell>
          <cell r="E216" t="str">
            <v>CA</v>
          </cell>
          <cell r="F216" t="str">
            <v>CA</v>
          </cell>
          <cell r="G216" t="str">
            <v>MH</v>
          </cell>
          <cell r="I216" t="str">
            <v>MH Parity for NM5</v>
          </cell>
          <cell r="J216" t="str">
            <v>Yes</v>
          </cell>
          <cell r="K216" t="str">
            <v>Supp</v>
          </cell>
          <cell r="L216" t="str">
            <v>L&amp;T MH Parity for NM5</v>
          </cell>
          <cell r="M216">
            <v>7.0208984304661701</v>
          </cell>
          <cell r="N216">
            <v>1</v>
          </cell>
          <cell r="O216" t="str">
            <v>No</v>
          </cell>
          <cell r="P216">
            <v>0</v>
          </cell>
        </row>
        <row r="217">
          <cell r="C217" t="str">
            <v>MMU 12L</v>
          </cell>
          <cell r="D217" t="str">
            <v>Std</v>
          </cell>
          <cell r="E217" t="str">
            <v>CA</v>
          </cell>
          <cell r="F217" t="str">
            <v>CA</v>
          </cell>
          <cell r="G217" t="str">
            <v>MH</v>
          </cell>
          <cell r="I217" t="str">
            <v>MH Parity for HM4</v>
          </cell>
          <cell r="J217" t="str">
            <v>Yes</v>
          </cell>
          <cell r="K217" t="str">
            <v>Supp</v>
          </cell>
          <cell r="L217" t="str">
            <v>L&amp;T MH Parity for HM4</v>
          </cell>
          <cell r="M217">
            <v>7.72</v>
          </cell>
          <cell r="N217">
            <v>1</v>
          </cell>
          <cell r="O217" t="str">
            <v>No</v>
          </cell>
          <cell r="P217">
            <v>0</v>
          </cell>
        </row>
        <row r="218">
          <cell r="C218" t="str">
            <v>MMU 13L</v>
          </cell>
          <cell r="D218" t="str">
            <v>Std</v>
          </cell>
          <cell r="E218" t="str">
            <v>CA</v>
          </cell>
          <cell r="F218" t="str">
            <v>CA</v>
          </cell>
          <cell r="G218" t="str">
            <v>MH</v>
          </cell>
          <cell r="I218" t="str">
            <v>MH Parity for HM7</v>
          </cell>
          <cell r="J218" t="str">
            <v>Yes</v>
          </cell>
          <cell r="K218" t="str">
            <v>Supp</v>
          </cell>
          <cell r="L218" t="str">
            <v>L&amp;T MH Parity for HM7</v>
          </cell>
          <cell r="M218">
            <v>7.33</v>
          </cell>
          <cell r="N218">
            <v>1</v>
          </cell>
          <cell r="O218" t="str">
            <v>No</v>
          </cell>
          <cell r="P218">
            <v>0</v>
          </cell>
        </row>
        <row r="219">
          <cell r="C219" t="str">
            <v>MPL 1L</v>
          </cell>
          <cell r="D219" t="str">
            <v>Std</v>
          </cell>
          <cell r="E219" t="str">
            <v>CA</v>
          </cell>
          <cell r="F219" t="str">
            <v>CA</v>
          </cell>
          <cell r="G219" t="str">
            <v>MH</v>
          </cell>
          <cell r="I219" t="str">
            <v>MH Parity for A1C</v>
          </cell>
          <cell r="J219" t="str">
            <v>Yes</v>
          </cell>
          <cell r="K219" t="str">
            <v>Supp</v>
          </cell>
          <cell r="L219" t="str">
            <v>L&amp;T MH Parity for A1C</v>
          </cell>
          <cell r="M219">
            <v>8.2310222282639103</v>
          </cell>
          <cell r="N219">
            <v>1</v>
          </cell>
          <cell r="O219" t="str">
            <v>No</v>
          </cell>
          <cell r="P219">
            <v>0</v>
          </cell>
        </row>
        <row r="220">
          <cell r="C220" t="str">
            <v>MPL 2L</v>
          </cell>
          <cell r="D220" t="str">
            <v>Std</v>
          </cell>
          <cell r="E220" t="str">
            <v>CA</v>
          </cell>
          <cell r="F220" t="str">
            <v>CA</v>
          </cell>
          <cell r="G220" t="str">
            <v>MH</v>
          </cell>
          <cell r="I220" t="str">
            <v>MH Parity for C1C</v>
          </cell>
          <cell r="J220" t="str">
            <v>Yes</v>
          </cell>
          <cell r="K220" t="str">
            <v>Supp</v>
          </cell>
          <cell r="L220" t="str">
            <v>L&amp;T MH Parity for C1C</v>
          </cell>
          <cell r="M220">
            <v>8.1438060986929024</v>
          </cell>
          <cell r="N220">
            <v>1</v>
          </cell>
          <cell r="O220" t="str">
            <v>No</v>
          </cell>
          <cell r="P220">
            <v>0</v>
          </cell>
        </row>
        <row r="221">
          <cell r="C221" t="str">
            <v>MPL 3L</v>
          </cell>
          <cell r="D221" t="str">
            <v>Std</v>
          </cell>
          <cell r="E221" t="str">
            <v>CA</v>
          </cell>
          <cell r="F221" t="str">
            <v>CA</v>
          </cell>
          <cell r="G221" t="str">
            <v>MH</v>
          </cell>
          <cell r="I221" t="str">
            <v>MH Parity - $5 OV</v>
          </cell>
          <cell r="J221" t="str">
            <v>Yes</v>
          </cell>
          <cell r="K221" t="str">
            <v>Supp</v>
          </cell>
          <cell r="L221" t="str">
            <v>L&amp;T MH Parity for D1C,D1P,DB1,NAA</v>
          </cell>
          <cell r="M221">
            <v>8.0783940015146474</v>
          </cell>
          <cell r="N221">
            <v>1</v>
          </cell>
          <cell r="O221" t="str">
            <v>No</v>
          </cell>
          <cell r="P221">
            <v>0</v>
          </cell>
        </row>
        <row r="222">
          <cell r="C222" t="str">
            <v>MPL 4L</v>
          </cell>
          <cell r="D222" t="str">
            <v>Std</v>
          </cell>
          <cell r="E222" t="str">
            <v>CA</v>
          </cell>
          <cell r="F222" t="str">
            <v>CA</v>
          </cell>
          <cell r="G222" t="str">
            <v>MH</v>
          </cell>
          <cell r="I222" t="str">
            <v>MH Parity - $10 OV</v>
          </cell>
          <cell r="J222" t="str">
            <v>Yes</v>
          </cell>
          <cell r="K222" t="str">
            <v>Supp</v>
          </cell>
          <cell r="L222" t="str">
            <v>L&amp;T MH Parity for F1C,F1P,FHC,FMC,NAB,NAC,NAD,NAG,NAJ,R1C,R2C,TUC</v>
          </cell>
          <cell r="M222">
            <v>7.8930597261762534</v>
          </cell>
          <cell r="N222">
            <v>1</v>
          </cell>
          <cell r="O222" t="str">
            <v>No</v>
          </cell>
          <cell r="P222">
            <v>0</v>
          </cell>
        </row>
        <row r="223">
          <cell r="C223" t="str">
            <v>MPL 5L</v>
          </cell>
          <cell r="D223" t="str">
            <v>Std</v>
          </cell>
          <cell r="E223" t="str">
            <v>CA</v>
          </cell>
          <cell r="F223" t="str">
            <v>CA</v>
          </cell>
          <cell r="G223" t="str">
            <v>MH</v>
          </cell>
          <cell r="I223" t="str">
            <v>MH Parity - $15 OV</v>
          </cell>
          <cell r="J223" t="str">
            <v>Yes</v>
          </cell>
          <cell r="K223" t="str">
            <v>Supp</v>
          </cell>
          <cell r="L223" t="str">
            <v>L&amp;T MH Parity for G1C,G1P,NAE,NAF,NAI,NAL,S5C,W1C,W2C,W5C</v>
          </cell>
          <cell r="M223">
            <v>7.6968234346414839</v>
          </cell>
          <cell r="N223">
            <v>1</v>
          </cell>
          <cell r="O223" t="str">
            <v>No</v>
          </cell>
          <cell r="P223">
            <v>0</v>
          </cell>
        </row>
        <row r="224">
          <cell r="C224" t="str">
            <v>MPL 6L</v>
          </cell>
          <cell r="D224" t="str">
            <v>Std</v>
          </cell>
          <cell r="E224" t="str">
            <v>CA</v>
          </cell>
          <cell r="F224" t="str">
            <v>CA</v>
          </cell>
          <cell r="G224" t="str">
            <v>MH</v>
          </cell>
          <cell r="I224" t="str">
            <v>MH Parity - $20 OV</v>
          </cell>
          <cell r="J224" t="str">
            <v>Yes</v>
          </cell>
          <cell r="K224" t="str">
            <v>Supp</v>
          </cell>
          <cell r="L224" t="str">
            <v>L&amp;T MH Parity for G2C,QAC</v>
          </cell>
          <cell r="M224">
            <v>7.4787831107139642</v>
          </cell>
          <cell r="N224">
            <v>1</v>
          </cell>
          <cell r="O224" t="str">
            <v>No</v>
          </cell>
          <cell r="P224">
            <v>0</v>
          </cell>
        </row>
        <row r="225">
          <cell r="C225" t="str">
            <v>MPL 7L</v>
          </cell>
          <cell r="D225" t="str">
            <v>Std</v>
          </cell>
          <cell r="E225" t="str">
            <v>CA</v>
          </cell>
          <cell r="F225" t="str">
            <v>CA</v>
          </cell>
          <cell r="G225" t="str">
            <v>MH</v>
          </cell>
          <cell r="I225" t="str">
            <v>MH Parity for J1C</v>
          </cell>
          <cell r="J225" t="str">
            <v>Yes</v>
          </cell>
          <cell r="K225" t="str">
            <v>Supp</v>
          </cell>
          <cell r="L225" t="str">
            <v>L&amp;T MH Parity for J1C</v>
          </cell>
          <cell r="M225">
            <v>7.5769012564813485</v>
          </cell>
          <cell r="N225">
            <v>1</v>
          </cell>
          <cell r="O225" t="str">
            <v>No</v>
          </cell>
          <cell r="P225">
            <v>0</v>
          </cell>
        </row>
        <row r="226">
          <cell r="C226" t="str">
            <v>MPL 8L</v>
          </cell>
          <cell r="D226" t="str">
            <v>Std</v>
          </cell>
          <cell r="E226" t="str">
            <v>CA</v>
          </cell>
          <cell r="F226" t="str">
            <v>CA</v>
          </cell>
          <cell r="G226" t="str">
            <v>MH</v>
          </cell>
          <cell r="I226" t="str">
            <v>MH Parity for K3C</v>
          </cell>
          <cell r="J226" t="str">
            <v>Yes</v>
          </cell>
          <cell r="K226" t="str">
            <v>Supp</v>
          </cell>
          <cell r="L226" t="str">
            <v>L&amp;T MH Parity for K3C</v>
          </cell>
          <cell r="M226">
            <v>7.5005871431067161</v>
          </cell>
          <cell r="N226">
            <v>1</v>
          </cell>
          <cell r="O226" t="str">
            <v>No</v>
          </cell>
          <cell r="P226">
            <v>0</v>
          </cell>
        </row>
        <row r="227">
          <cell r="C227" t="str">
            <v>MPL 9L</v>
          </cell>
          <cell r="D227" t="str">
            <v>Std</v>
          </cell>
          <cell r="E227" t="str">
            <v>CA</v>
          </cell>
          <cell r="F227" t="str">
            <v>CA</v>
          </cell>
          <cell r="G227" t="str">
            <v>MH</v>
          </cell>
          <cell r="I227" t="str">
            <v>MH Parity for NAH</v>
          </cell>
          <cell r="J227" t="str">
            <v>Yes</v>
          </cell>
          <cell r="K227" t="str">
            <v>Supp</v>
          </cell>
          <cell r="L227" t="str">
            <v>L&amp;T MH Parity for NAH,Y1P</v>
          </cell>
          <cell r="M227">
            <v>7.6968234346414839</v>
          </cell>
          <cell r="N227">
            <v>1</v>
          </cell>
          <cell r="O227" t="str">
            <v>No</v>
          </cell>
          <cell r="P227">
            <v>0</v>
          </cell>
        </row>
        <row r="228">
          <cell r="C228" t="str">
            <v>MPL 10L</v>
          </cell>
          <cell r="D228" t="str">
            <v>Std</v>
          </cell>
          <cell r="E228" t="str">
            <v>CA</v>
          </cell>
          <cell r="F228" t="str">
            <v>CA</v>
          </cell>
          <cell r="G228" t="str">
            <v>MH</v>
          </cell>
          <cell r="I228" t="str">
            <v>MH Parity for NAK</v>
          </cell>
          <cell r="J228" t="str">
            <v>Yes</v>
          </cell>
          <cell r="K228" t="str">
            <v>Supp</v>
          </cell>
          <cell r="L228" t="str">
            <v>L&amp;T MH Parity for NAK,V1P</v>
          </cell>
          <cell r="M228">
            <v>7.293448835375572</v>
          </cell>
          <cell r="N228">
            <v>1</v>
          </cell>
          <cell r="O228" t="str">
            <v>No</v>
          </cell>
          <cell r="P228">
            <v>0</v>
          </cell>
        </row>
        <row r="229">
          <cell r="C229" t="str">
            <v>MPL 11L</v>
          </cell>
          <cell r="D229" t="str">
            <v>Std</v>
          </cell>
          <cell r="E229" t="str">
            <v>CA</v>
          </cell>
          <cell r="F229" t="str">
            <v>CA</v>
          </cell>
          <cell r="G229" t="str">
            <v>MH</v>
          </cell>
          <cell r="I229" t="str">
            <v>MH Parity for O1P</v>
          </cell>
          <cell r="J229" t="str">
            <v>Yes</v>
          </cell>
          <cell r="K229" t="str">
            <v>Supp</v>
          </cell>
          <cell r="L229" t="str">
            <v>L&amp;T MH Parity for O1P</v>
          </cell>
          <cell r="M229">
            <v>7.8821577099798779</v>
          </cell>
          <cell r="N229">
            <v>1</v>
          </cell>
          <cell r="O229" t="str">
            <v>No</v>
          </cell>
          <cell r="P229">
            <v>0</v>
          </cell>
        </row>
        <row r="230">
          <cell r="C230" t="str">
            <v>MPL 12L</v>
          </cell>
          <cell r="D230" t="str">
            <v>Std</v>
          </cell>
          <cell r="E230" t="str">
            <v>CA</v>
          </cell>
          <cell r="F230" t="str">
            <v>CA</v>
          </cell>
          <cell r="G230" t="str">
            <v>MH</v>
          </cell>
          <cell r="I230" t="str">
            <v>MH Parity for P1C</v>
          </cell>
          <cell r="J230" t="str">
            <v>Yes</v>
          </cell>
          <cell r="K230" t="str">
            <v>Supp</v>
          </cell>
          <cell r="L230" t="str">
            <v>L&amp;T MH Parity for P1C</v>
          </cell>
          <cell r="M230">
            <v>7.6859214184451083</v>
          </cell>
          <cell r="N230">
            <v>1</v>
          </cell>
          <cell r="O230" t="str">
            <v>No</v>
          </cell>
          <cell r="P230">
            <v>0</v>
          </cell>
        </row>
        <row r="231">
          <cell r="C231" t="str">
            <v>MPL 13L</v>
          </cell>
          <cell r="D231" t="str">
            <v>Std</v>
          </cell>
          <cell r="E231" t="str">
            <v>CA</v>
          </cell>
          <cell r="F231" t="str">
            <v>CA</v>
          </cell>
          <cell r="G231" t="str">
            <v>MH</v>
          </cell>
          <cell r="I231" t="str">
            <v>MH Parity for Q1C</v>
          </cell>
          <cell r="J231" t="str">
            <v>Yes</v>
          </cell>
          <cell r="K231" t="str">
            <v>Supp</v>
          </cell>
          <cell r="L231" t="str">
            <v>L&amp;T MH Parity for Q1C</v>
          </cell>
          <cell r="M231">
            <v>7.0863105276444269</v>
          </cell>
          <cell r="N231">
            <v>1</v>
          </cell>
          <cell r="O231" t="str">
            <v>No</v>
          </cell>
          <cell r="P231">
            <v>0</v>
          </cell>
        </row>
        <row r="232">
          <cell r="C232" t="str">
            <v>MPL 14L</v>
          </cell>
          <cell r="D232" t="str">
            <v>Std</v>
          </cell>
          <cell r="E232" t="str">
            <v>CA</v>
          </cell>
          <cell r="F232" t="str">
            <v>CA</v>
          </cell>
          <cell r="G232" t="str">
            <v>MH</v>
          </cell>
          <cell r="I232" t="str">
            <v>MH Parity for S1P</v>
          </cell>
          <cell r="J232" t="str">
            <v>Yes</v>
          </cell>
          <cell r="K232" t="str">
            <v>Supp</v>
          </cell>
          <cell r="L232" t="str">
            <v>L&amp;T MH Parity for S1P</v>
          </cell>
          <cell r="M232">
            <v>7.5005871431067161</v>
          </cell>
          <cell r="N232">
            <v>1</v>
          </cell>
          <cell r="O232" t="str">
            <v>No</v>
          </cell>
          <cell r="P232">
            <v>0</v>
          </cell>
        </row>
        <row r="233">
          <cell r="C233">
            <v>0</v>
          </cell>
          <cell r="D233" t="str">
            <v>Custom</v>
          </cell>
          <cell r="E233" t="str">
            <v>CA</v>
          </cell>
          <cell r="G233">
            <v>0</v>
          </cell>
          <cell r="H233" t="str">
            <v>HMO</v>
          </cell>
          <cell r="I233">
            <v>0</v>
          </cell>
          <cell r="J233" t="str">
            <v>No</v>
          </cell>
          <cell r="L233">
            <v>0</v>
          </cell>
          <cell r="M233">
            <v>0</v>
          </cell>
          <cell r="N233">
            <v>0</v>
          </cell>
          <cell r="O233">
            <v>0</v>
          </cell>
          <cell r="P233">
            <v>0</v>
          </cell>
        </row>
        <row r="234">
          <cell r="C234">
            <v>0</v>
          </cell>
          <cell r="D234" t="str">
            <v>Custom</v>
          </cell>
          <cell r="E234" t="str">
            <v>CA</v>
          </cell>
          <cell r="G234">
            <v>0</v>
          </cell>
          <cell r="H234" t="str">
            <v>HMO</v>
          </cell>
          <cell r="I234">
            <v>0</v>
          </cell>
          <cell r="J234" t="str">
            <v>No</v>
          </cell>
          <cell r="L234">
            <v>0</v>
          </cell>
          <cell r="M234">
            <v>0</v>
          </cell>
          <cell r="N234">
            <v>0</v>
          </cell>
          <cell r="O234">
            <v>0</v>
          </cell>
          <cell r="P234">
            <v>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1030">
          <cell r="E1030">
            <v>1.1499999999999999</v>
          </cell>
        </row>
      </sheetData>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BATCH"/>
      <sheetName val="RateBuilder"/>
      <sheetName val="Tracking"/>
      <sheetName val="Users"/>
      <sheetName val="Targets"/>
      <sheetName val="Main"/>
      <sheetName val="RDFC"/>
      <sheetName val="INPUTS"/>
      <sheetName val="COVER"/>
      <sheetName val="RFA"/>
      <sheetName val="KFS"/>
      <sheetName val="ASSUMPTIONS"/>
      <sheetName val="HMO"/>
      <sheetName val="HMO1"/>
      <sheetName val="HMO2"/>
      <sheetName val="HMO3"/>
      <sheetName val="POS"/>
      <sheetName val="POS1"/>
      <sheetName val="POS2"/>
      <sheetName val="PPO"/>
      <sheetName val="PPO1"/>
      <sheetName val="PPO2"/>
      <sheetName val="PPO3"/>
      <sheetName val="DOI"/>
      <sheetName val="BAJ"/>
      <sheetName val="ASO"/>
      <sheetName val="MPP"/>
      <sheetName val="AB"/>
      <sheetName val="PS"/>
      <sheetName val="ExpStory"/>
      <sheetName val="LG"/>
      <sheetName val="XPI"/>
      <sheetName val="XPP"/>
      <sheetName val="XPA"/>
      <sheetName val="Large Claim Review"/>
      <sheetName val="LCR"/>
      <sheetName val="RD"/>
      <sheetName val="CRD"/>
      <sheetName val="CLR"/>
      <sheetName val="MedicalPlans"/>
      <sheetName val="RxPlans"/>
      <sheetName val="Riders"/>
      <sheetName val="DentalRates"/>
      <sheetName val="ReplacementMedicalPlans"/>
      <sheetName val="BenefitCombinations"/>
      <sheetName val="DefaultTierRelativities"/>
      <sheetName val="AgeSexCalcs1"/>
      <sheetName val="AgeSexCalcs2"/>
      <sheetName val="AgeSexCalcs3"/>
      <sheetName val="AgeSexFactors"/>
      <sheetName val="BOBDemographics"/>
      <sheetName val="CountyCalcs1"/>
      <sheetName val="CountyCalcs2"/>
      <sheetName val="CountyFactors"/>
      <sheetName val="BOBCountyDistn"/>
      <sheetName val="Contributions"/>
      <sheetName val="Size"/>
      <sheetName val="Industry"/>
      <sheetName val="Retention"/>
      <sheetName val="Trends-Manual"/>
      <sheetName val="Trends-Experience"/>
      <sheetName val="Trends-AnnualRates"/>
      <sheetName val="HRA-HSA"/>
      <sheetName val="RateCorridor"/>
      <sheetName val="Regions"/>
      <sheetName val="ManualPayments"/>
      <sheetName val="UBHCapitation"/>
      <sheetName val="IBNP"/>
      <sheetName val="Pooling"/>
      <sheetName val="Rebates"/>
      <sheetName val="MultipleCase"/>
      <sheetName val="Credibility"/>
      <sheetName val="GCR-1"/>
      <sheetName val="GCR-2"/>
      <sheetName val="GCR-3"/>
      <sheetName val="GCR-4"/>
      <sheetName val="GCR-4B"/>
      <sheetName val="GCR-5"/>
      <sheetName val="GCR-5A"/>
      <sheetName val="GCR-5B"/>
      <sheetName val="GCR-5C"/>
      <sheetName val="GCR-6"/>
      <sheetName val="GCR-7"/>
      <sheetName val="FlowChart"/>
    </sheetNames>
    <sheetDataSet>
      <sheetData sheetId="0"/>
      <sheetData sheetId="1"/>
      <sheetData sheetId="2"/>
      <sheetData sheetId="3">
        <row r="23">
          <cell r="E23" t="str">
            <v>000H54413, 000H54446</v>
          </cell>
        </row>
      </sheetData>
      <sheetData sheetId="4"/>
      <sheetData sheetId="5"/>
      <sheetData sheetId="6">
        <row r="3">
          <cell r="M3" t="str">
            <v>HMO</v>
          </cell>
          <cell r="N3" t="str">
            <v>POS</v>
          </cell>
          <cell r="O3"/>
          <cell r="P3"/>
        </row>
        <row r="14">
          <cell r="R14">
            <v>39083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6">
          <cell r="AK26">
            <v>0.96109860846743966</v>
          </cell>
        </row>
        <row r="41">
          <cell r="AK41">
            <v>0.80583216462023421</v>
          </cell>
        </row>
        <row r="60">
          <cell r="AK60">
            <v>0.86964024206977253</v>
          </cell>
        </row>
        <row r="75">
          <cell r="AK75">
            <v>0.83777313544689647</v>
          </cell>
        </row>
        <row r="94">
          <cell r="AK94">
            <v>0</v>
          </cell>
        </row>
        <row r="109">
          <cell r="AK109">
            <v>0</v>
          </cell>
        </row>
        <row r="128">
          <cell r="AK128">
            <v>0</v>
          </cell>
        </row>
        <row r="143">
          <cell r="AK143">
            <v>0</v>
          </cell>
        </row>
      </sheetData>
      <sheetData sheetId="33">
        <row r="26">
          <cell r="AG26">
            <v>0.77823241542370336</v>
          </cell>
        </row>
      </sheetData>
      <sheetData sheetId="34"/>
      <sheetData sheetId="35">
        <row r="8">
          <cell r="L8"/>
          <cell r="M8">
            <v>0</v>
          </cell>
          <cell r="N8"/>
          <cell r="O8">
            <v>0</v>
          </cell>
        </row>
        <row r="9">
          <cell r="L9"/>
          <cell r="M9">
            <v>0</v>
          </cell>
          <cell r="N9"/>
          <cell r="O9">
            <v>0</v>
          </cell>
        </row>
        <row r="10">
          <cell r="L10"/>
          <cell r="M10">
            <v>0</v>
          </cell>
          <cell r="N10"/>
          <cell r="O10">
            <v>0</v>
          </cell>
        </row>
        <row r="11">
          <cell r="L11"/>
          <cell r="M11">
            <v>0</v>
          </cell>
          <cell r="N11"/>
          <cell r="O11">
            <v>0</v>
          </cell>
        </row>
        <row r="12">
          <cell r="L12"/>
          <cell r="M12">
            <v>0</v>
          </cell>
          <cell r="N12"/>
          <cell r="O12">
            <v>0</v>
          </cell>
        </row>
        <row r="13">
          <cell r="L13"/>
          <cell r="M13">
            <v>0</v>
          </cell>
          <cell r="N13"/>
          <cell r="O13">
            <v>0</v>
          </cell>
        </row>
        <row r="14">
          <cell r="L14"/>
          <cell r="M14">
            <v>0</v>
          </cell>
          <cell r="N14"/>
          <cell r="O14">
            <v>0</v>
          </cell>
        </row>
        <row r="15">
          <cell r="L15"/>
          <cell r="M15">
            <v>0</v>
          </cell>
          <cell r="N15"/>
          <cell r="O15">
            <v>0</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ow r="8">
          <cell r="D8">
            <v>2</v>
          </cell>
          <cell r="E8">
            <v>15</v>
          </cell>
          <cell r="F8">
            <v>21</v>
          </cell>
          <cell r="G8">
            <v>12</v>
          </cell>
          <cell r="H8">
            <v>16</v>
          </cell>
          <cell r="I8">
            <v>8</v>
          </cell>
          <cell r="J8">
            <v>6</v>
          </cell>
          <cell r="K8">
            <v>7</v>
          </cell>
          <cell r="L8">
            <v>11</v>
          </cell>
          <cell r="M8">
            <v>4</v>
          </cell>
          <cell r="N8">
            <v>0</v>
          </cell>
          <cell r="O8">
            <v>0</v>
          </cell>
          <cell r="P8">
            <v>0</v>
          </cell>
          <cell r="U8">
            <v>0</v>
          </cell>
          <cell r="V8">
            <v>4</v>
          </cell>
          <cell r="W8">
            <v>6</v>
          </cell>
          <cell r="X8">
            <v>8</v>
          </cell>
          <cell r="Y8">
            <v>6</v>
          </cell>
          <cell r="Z8">
            <v>10</v>
          </cell>
          <cell r="AA8">
            <v>6</v>
          </cell>
          <cell r="AB8">
            <v>9</v>
          </cell>
          <cell r="AC8">
            <v>2</v>
          </cell>
          <cell r="AD8">
            <v>2</v>
          </cell>
          <cell r="AE8">
            <v>1</v>
          </cell>
          <cell r="AF8">
            <v>0</v>
          </cell>
          <cell r="AG8">
            <v>0</v>
          </cell>
          <cell r="AL8">
            <v>0</v>
          </cell>
          <cell r="AM8">
            <v>0</v>
          </cell>
          <cell r="AN8">
            <v>0</v>
          </cell>
          <cell r="AO8">
            <v>0</v>
          </cell>
          <cell r="AP8">
            <v>0</v>
          </cell>
          <cell r="AQ8">
            <v>0</v>
          </cell>
          <cell r="AR8">
            <v>0</v>
          </cell>
          <cell r="AS8">
            <v>0</v>
          </cell>
          <cell r="AT8">
            <v>0</v>
          </cell>
          <cell r="AU8">
            <v>0</v>
          </cell>
          <cell r="AV8">
            <v>0</v>
          </cell>
          <cell r="AW8">
            <v>0</v>
          </cell>
          <cell r="AX8">
            <v>0</v>
          </cell>
          <cell r="BC8">
            <v>0</v>
          </cell>
          <cell r="BD8">
            <v>0</v>
          </cell>
          <cell r="BE8">
            <v>0</v>
          </cell>
          <cell r="BF8">
            <v>0</v>
          </cell>
          <cell r="BG8">
            <v>0</v>
          </cell>
          <cell r="BH8">
            <v>0</v>
          </cell>
          <cell r="BI8">
            <v>0</v>
          </cell>
          <cell r="BJ8">
            <v>0</v>
          </cell>
          <cell r="BK8">
            <v>0</v>
          </cell>
          <cell r="BL8">
            <v>0</v>
          </cell>
          <cell r="BM8">
            <v>0</v>
          </cell>
          <cell r="BN8">
            <v>0</v>
          </cell>
          <cell r="BO8">
            <v>0</v>
          </cell>
          <cell r="BV8">
            <v>2</v>
          </cell>
          <cell r="BW8">
            <v>15</v>
          </cell>
          <cell r="BX8">
            <v>21</v>
          </cell>
          <cell r="BY8">
            <v>12</v>
          </cell>
          <cell r="BZ8">
            <v>16</v>
          </cell>
          <cell r="CA8">
            <v>8</v>
          </cell>
          <cell r="CB8">
            <v>6</v>
          </cell>
          <cell r="CC8">
            <v>7</v>
          </cell>
          <cell r="CD8">
            <v>11</v>
          </cell>
          <cell r="CE8">
            <v>4</v>
          </cell>
          <cell r="CF8">
            <v>0</v>
          </cell>
          <cell r="CG8">
            <v>0</v>
          </cell>
          <cell r="CH8">
            <v>0</v>
          </cell>
        </row>
        <row r="9">
          <cell r="D9">
            <v>0</v>
          </cell>
          <cell r="E9">
            <v>3</v>
          </cell>
          <cell r="F9">
            <v>2</v>
          </cell>
          <cell r="G9">
            <v>6</v>
          </cell>
          <cell r="H9">
            <v>4</v>
          </cell>
          <cell r="I9">
            <v>4</v>
          </cell>
          <cell r="J9">
            <v>10</v>
          </cell>
          <cell r="K9">
            <v>9</v>
          </cell>
          <cell r="L9">
            <v>7</v>
          </cell>
          <cell r="M9">
            <v>7</v>
          </cell>
          <cell r="N9">
            <v>1</v>
          </cell>
          <cell r="O9">
            <v>0</v>
          </cell>
          <cell r="P9">
            <v>0</v>
          </cell>
          <cell r="U9">
            <v>0</v>
          </cell>
          <cell r="V9">
            <v>0</v>
          </cell>
          <cell r="W9">
            <v>1</v>
          </cell>
          <cell r="X9">
            <v>3</v>
          </cell>
          <cell r="Y9">
            <v>0</v>
          </cell>
          <cell r="Z9">
            <v>1</v>
          </cell>
          <cell r="AA9">
            <v>2</v>
          </cell>
          <cell r="AB9">
            <v>3</v>
          </cell>
          <cell r="AC9">
            <v>1</v>
          </cell>
          <cell r="AD9">
            <v>5</v>
          </cell>
          <cell r="AE9">
            <v>0</v>
          </cell>
          <cell r="AF9">
            <v>0</v>
          </cell>
          <cell r="AG9">
            <v>0</v>
          </cell>
          <cell r="AL9">
            <v>0</v>
          </cell>
          <cell r="AM9">
            <v>0</v>
          </cell>
          <cell r="AN9">
            <v>0</v>
          </cell>
          <cell r="AO9">
            <v>0</v>
          </cell>
          <cell r="AP9">
            <v>0</v>
          </cell>
          <cell r="AQ9">
            <v>0</v>
          </cell>
          <cell r="AR9">
            <v>0</v>
          </cell>
          <cell r="AS9">
            <v>0</v>
          </cell>
          <cell r="AT9">
            <v>0</v>
          </cell>
          <cell r="AU9">
            <v>0</v>
          </cell>
          <cell r="AV9">
            <v>0</v>
          </cell>
          <cell r="AW9">
            <v>0</v>
          </cell>
          <cell r="AX9">
            <v>0</v>
          </cell>
          <cell r="BC9">
            <v>0</v>
          </cell>
          <cell r="BD9">
            <v>0</v>
          </cell>
          <cell r="BE9">
            <v>0</v>
          </cell>
          <cell r="BF9">
            <v>0</v>
          </cell>
          <cell r="BG9">
            <v>0</v>
          </cell>
          <cell r="BH9">
            <v>0</v>
          </cell>
          <cell r="BI9">
            <v>0</v>
          </cell>
          <cell r="BJ9">
            <v>0</v>
          </cell>
          <cell r="BK9">
            <v>0</v>
          </cell>
          <cell r="BL9">
            <v>0</v>
          </cell>
          <cell r="BM9">
            <v>0</v>
          </cell>
          <cell r="BN9">
            <v>0</v>
          </cell>
          <cell r="BO9">
            <v>0</v>
          </cell>
          <cell r="BV9">
            <v>0</v>
          </cell>
          <cell r="BW9">
            <v>3</v>
          </cell>
          <cell r="BX9">
            <v>2</v>
          </cell>
          <cell r="BY9">
            <v>6</v>
          </cell>
          <cell r="BZ9">
            <v>4</v>
          </cell>
          <cell r="CA9">
            <v>4</v>
          </cell>
          <cell r="CB9">
            <v>10</v>
          </cell>
          <cell r="CC9">
            <v>9</v>
          </cell>
          <cell r="CD9">
            <v>7</v>
          </cell>
          <cell r="CE9">
            <v>7</v>
          </cell>
          <cell r="CF9">
            <v>1</v>
          </cell>
          <cell r="CG9">
            <v>0</v>
          </cell>
          <cell r="CH9">
            <v>0</v>
          </cell>
        </row>
        <row r="10">
          <cell r="D10">
            <v>0</v>
          </cell>
          <cell r="E10">
            <v>0</v>
          </cell>
          <cell r="F10">
            <v>3</v>
          </cell>
          <cell r="G10">
            <v>0</v>
          </cell>
          <cell r="H10">
            <v>5</v>
          </cell>
          <cell r="I10">
            <v>1</v>
          </cell>
          <cell r="J10">
            <v>0</v>
          </cell>
          <cell r="K10">
            <v>2</v>
          </cell>
          <cell r="L10">
            <v>1</v>
          </cell>
          <cell r="M10">
            <v>0</v>
          </cell>
          <cell r="N10">
            <v>0</v>
          </cell>
          <cell r="O10">
            <v>0</v>
          </cell>
          <cell r="P10">
            <v>0</v>
          </cell>
          <cell r="U10">
            <v>0</v>
          </cell>
          <cell r="V10">
            <v>0</v>
          </cell>
          <cell r="W10">
            <v>0</v>
          </cell>
          <cell r="X10">
            <v>1</v>
          </cell>
          <cell r="Y10">
            <v>1</v>
          </cell>
          <cell r="Z10">
            <v>0</v>
          </cell>
          <cell r="AA10">
            <v>0</v>
          </cell>
          <cell r="AB10">
            <v>0</v>
          </cell>
          <cell r="AC10">
            <v>0</v>
          </cell>
          <cell r="AD10">
            <v>0</v>
          </cell>
          <cell r="AE10">
            <v>0</v>
          </cell>
          <cell r="AF10">
            <v>0</v>
          </cell>
          <cell r="AG10">
            <v>0</v>
          </cell>
          <cell r="AL10">
            <v>0</v>
          </cell>
          <cell r="AM10">
            <v>0</v>
          </cell>
          <cell r="AN10">
            <v>0</v>
          </cell>
          <cell r="AO10">
            <v>0</v>
          </cell>
          <cell r="AP10">
            <v>0</v>
          </cell>
          <cell r="AQ10">
            <v>0</v>
          </cell>
          <cell r="AR10">
            <v>0</v>
          </cell>
          <cell r="AS10">
            <v>0</v>
          </cell>
          <cell r="AT10">
            <v>0</v>
          </cell>
          <cell r="AU10">
            <v>0</v>
          </cell>
          <cell r="AV10">
            <v>0</v>
          </cell>
          <cell r="AW10">
            <v>0</v>
          </cell>
          <cell r="AX10">
            <v>0</v>
          </cell>
          <cell r="BC10">
            <v>0</v>
          </cell>
          <cell r="BD10">
            <v>0</v>
          </cell>
          <cell r="BE10">
            <v>0</v>
          </cell>
          <cell r="BF10">
            <v>0</v>
          </cell>
          <cell r="BG10">
            <v>0</v>
          </cell>
          <cell r="BH10">
            <v>0</v>
          </cell>
          <cell r="BI10">
            <v>0</v>
          </cell>
          <cell r="BJ10">
            <v>0</v>
          </cell>
          <cell r="BK10">
            <v>0</v>
          </cell>
          <cell r="BL10">
            <v>0</v>
          </cell>
          <cell r="BM10">
            <v>0</v>
          </cell>
          <cell r="BN10">
            <v>0</v>
          </cell>
          <cell r="BO10">
            <v>0</v>
          </cell>
          <cell r="BV10">
            <v>0</v>
          </cell>
          <cell r="BW10">
            <v>0</v>
          </cell>
          <cell r="BX10">
            <v>3</v>
          </cell>
          <cell r="BY10">
            <v>0</v>
          </cell>
          <cell r="BZ10">
            <v>5</v>
          </cell>
          <cell r="CA10">
            <v>1</v>
          </cell>
          <cell r="CB10">
            <v>0</v>
          </cell>
          <cell r="CC10">
            <v>2</v>
          </cell>
          <cell r="CD10">
            <v>1</v>
          </cell>
          <cell r="CE10">
            <v>0</v>
          </cell>
          <cell r="CF10">
            <v>0</v>
          </cell>
          <cell r="CG10">
            <v>0</v>
          </cell>
          <cell r="CH10">
            <v>0</v>
          </cell>
        </row>
        <row r="11">
          <cell r="D11">
            <v>0</v>
          </cell>
          <cell r="E11">
            <v>0</v>
          </cell>
          <cell r="F11">
            <v>1</v>
          </cell>
          <cell r="G11">
            <v>2</v>
          </cell>
          <cell r="H11">
            <v>8</v>
          </cell>
          <cell r="I11">
            <v>4</v>
          </cell>
          <cell r="J11">
            <v>5</v>
          </cell>
          <cell r="K11">
            <v>0</v>
          </cell>
          <cell r="L11">
            <v>1</v>
          </cell>
          <cell r="M11">
            <v>1</v>
          </cell>
          <cell r="N11">
            <v>0</v>
          </cell>
          <cell r="O11">
            <v>0</v>
          </cell>
          <cell r="P11">
            <v>0</v>
          </cell>
          <cell r="U11">
            <v>0</v>
          </cell>
          <cell r="V11">
            <v>0</v>
          </cell>
          <cell r="W11">
            <v>0</v>
          </cell>
          <cell r="X11">
            <v>1</v>
          </cell>
          <cell r="Y11">
            <v>0</v>
          </cell>
          <cell r="Z11">
            <v>0</v>
          </cell>
          <cell r="AA11">
            <v>1</v>
          </cell>
          <cell r="AB11">
            <v>1</v>
          </cell>
          <cell r="AC11">
            <v>0</v>
          </cell>
          <cell r="AD11">
            <v>0</v>
          </cell>
          <cell r="AE11">
            <v>0</v>
          </cell>
          <cell r="AF11">
            <v>0</v>
          </cell>
          <cell r="AG11">
            <v>0</v>
          </cell>
          <cell r="AL11">
            <v>0</v>
          </cell>
          <cell r="AM11">
            <v>0</v>
          </cell>
          <cell r="AN11">
            <v>0</v>
          </cell>
          <cell r="AO11">
            <v>0</v>
          </cell>
          <cell r="AP11">
            <v>0</v>
          </cell>
          <cell r="AQ11">
            <v>0</v>
          </cell>
          <cell r="AR11">
            <v>0</v>
          </cell>
          <cell r="AS11">
            <v>0</v>
          </cell>
          <cell r="AT11">
            <v>0</v>
          </cell>
          <cell r="AU11">
            <v>0</v>
          </cell>
          <cell r="AV11">
            <v>0</v>
          </cell>
          <cell r="AW11">
            <v>0</v>
          </cell>
          <cell r="AX11">
            <v>0</v>
          </cell>
          <cell r="BC11">
            <v>0</v>
          </cell>
          <cell r="BD11">
            <v>0</v>
          </cell>
          <cell r="BE11">
            <v>0</v>
          </cell>
          <cell r="BF11">
            <v>0</v>
          </cell>
          <cell r="BG11">
            <v>0</v>
          </cell>
          <cell r="BH11">
            <v>0</v>
          </cell>
          <cell r="BI11">
            <v>0</v>
          </cell>
          <cell r="BJ11">
            <v>0</v>
          </cell>
          <cell r="BK11">
            <v>0</v>
          </cell>
          <cell r="BL11">
            <v>0</v>
          </cell>
          <cell r="BM11">
            <v>0</v>
          </cell>
          <cell r="BN11">
            <v>0</v>
          </cell>
          <cell r="BO11">
            <v>0</v>
          </cell>
          <cell r="BV11">
            <v>0</v>
          </cell>
          <cell r="BW11">
            <v>0</v>
          </cell>
          <cell r="BX11">
            <v>1</v>
          </cell>
          <cell r="BY11">
            <v>2</v>
          </cell>
          <cell r="BZ11">
            <v>8</v>
          </cell>
          <cell r="CA11">
            <v>4</v>
          </cell>
          <cell r="CB11">
            <v>5</v>
          </cell>
          <cell r="CC11">
            <v>0</v>
          </cell>
          <cell r="CD11">
            <v>1</v>
          </cell>
          <cell r="CE11">
            <v>1</v>
          </cell>
          <cell r="CF11">
            <v>0</v>
          </cell>
          <cell r="CG11">
            <v>0</v>
          </cell>
          <cell r="CH11">
            <v>0</v>
          </cell>
        </row>
        <row r="12">
          <cell r="D12">
            <v>0</v>
          </cell>
          <cell r="E12">
            <v>1</v>
          </cell>
          <cell r="F12">
            <v>4</v>
          </cell>
          <cell r="G12">
            <v>8</v>
          </cell>
          <cell r="H12">
            <v>2</v>
          </cell>
          <cell r="I12">
            <v>3</v>
          </cell>
          <cell r="J12">
            <v>1</v>
          </cell>
          <cell r="K12">
            <v>5</v>
          </cell>
          <cell r="L12">
            <v>3</v>
          </cell>
          <cell r="M12">
            <v>0</v>
          </cell>
          <cell r="N12">
            <v>0</v>
          </cell>
          <cell r="O12">
            <v>0</v>
          </cell>
          <cell r="P12">
            <v>0</v>
          </cell>
          <cell r="U12">
            <v>0</v>
          </cell>
          <cell r="V12">
            <v>0</v>
          </cell>
          <cell r="W12">
            <v>0</v>
          </cell>
          <cell r="X12">
            <v>4</v>
          </cell>
          <cell r="Y12">
            <v>1</v>
          </cell>
          <cell r="Z12">
            <v>2</v>
          </cell>
          <cell r="AA12">
            <v>0</v>
          </cell>
          <cell r="AB12">
            <v>1</v>
          </cell>
          <cell r="AC12">
            <v>1</v>
          </cell>
          <cell r="AD12">
            <v>2</v>
          </cell>
          <cell r="AE12">
            <v>0</v>
          </cell>
          <cell r="AF12">
            <v>0</v>
          </cell>
          <cell r="AG12">
            <v>0</v>
          </cell>
          <cell r="AL12">
            <v>0</v>
          </cell>
          <cell r="AM12">
            <v>0</v>
          </cell>
          <cell r="AN12">
            <v>0</v>
          </cell>
          <cell r="AO12">
            <v>0</v>
          </cell>
          <cell r="AP12">
            <v>0</v>
          </cell>
          <cell r="AQ12">
            <v>0</v>
          </cell>
          <cell r="AR12">
            <v>0</v>
          </cell>
          <cell r="AS12">
            <v>0</v>
          </cell>
          <cell r="AT12">
            <v>0</v>
          </cell>
          <cell r="AU12">
            <v>0</v>
          </cell>
          <cell r="AV12">
            <v>0</v>
          </cell>
          <cell r="AW12">
            <v>0</v>
          </cell>
          <cell r="AX12">
            <v>0</v>
          </cell>
          <cell r="BC12">
            <v>0</v>
          </cell>
          <cell r="BD12">
            <v>0</v>
          </cell>
          <cell r="BE12">
            <v>0</v>
          </cell>
          <cell r="BF12">
            <v>0</v>
          </cell>
          <cell r="BG12">
            <v>0</v>
          </cell>
          <cell r="BH12">
            <v>0</v>
          </cell>
          <cell r="BI12">
            <v>0</v>
          </cell>
          <cell r="BJ12">
            <v>0</v>
          </cell>
          <cell r="BK12">
            <v>0</v>
          </cell>
          <cell r="BL12">
            <v>0</v>
          </cell>
          <cell r="BM12">
            <v>0</v>
          </cell>
          <cell r="BN12">
            <v>0</v>
          </cell>
          <cell r="BO12">
            <v>0</v>
          </cell>
          <cell r="BV12">
            <v>0</v>
          </cell>
          <cell r="BW12">
            <v>1</v>
          </cell>
          <cell r="BX12">
            <v>4</v>
          </cell>
          <cell r="BY12">
            <v>8</v>
          </cell>
          <cell r="BZ12">
            <v>2</v>
          </cell>
          <cell r="CA12">
            <v>3</v>
          </cell>
          <cell r="CB12">
            <v>1</v>
          </cell>
          <cell r="CC12">
            <v>5</v>
          </cell>
          <cell r="CD12">
            <v>3</v>
          </cell>
          <cell r="CE12">
            <v>0</v>
          </cell>
          <cell r="CF12">
            <v>0</v>
          </cell>
          <cell r="CG12">
            <v>0</v>
          </cell>
          <cell r="CH12">
            <v>0</v>
          </cell>
        </row>
        <row r="13">
          <cell r="D13">
            <v>0</v>
          </cell>
          <cell r="E13">
            <v>0</v>
          </cell>
          <cell r="F13">
            <v>8</v>
          </cell>
          <cell r="G13">
            <v>14</v>
          </cell>
          <cell r="H13">
            <v>33</v>
          </cell>
          <cell r="I13">
            <v>15</v>
          </cell>
          <cell r="J13">
            <v>18</v>
          </cell>
          <cell r="K13">
            <v>2</v>
          </cell>
          <cell r="L13">
            <v>2</v>
          </cell>
          <cell r="M13">
            <v>2</v>
          </cell>
          <cell r="N13">
            <v>0</v>
          </cell>
          <cell r="O13">
            <v>0</v>
          </cell>
          <cell r="P13">
            <v>0</v>
          </cell>
          <cell r="U13">
            <v>0</v>
          </cell>
          <cell r="V13">
            <v>0</v>
          </cell>
          <cell r="W13">
            <v>0</v>
          </cell>
          <cell r="X13">
            <v>4</v>
          </cell>
          <cell r="Y13">
            <v>3</v>
          </cell>
          <cell r="Z13">
            <v>6</v>
          </cell>
          <cell r="AA13">
            <v>3</v>
          </cell>
          <cell r="AB13">
            <v>1</v>
          </cell>
          <cell r="AC13">
            <v>0</v>
          </cell>
          <cell r="AD13">
            <v>1</v>
          </cell>
          <cell r="AE13">
            <v>0</v>
          </cell>
          <cell r="AF13">
            <v>0</v>
          </cell>
          <cell r="AG13">
            <v>0</v>
          </cell>
          <cell r="AL13">
            <v>0</v>
          </cell>
          <cell r="AM13">
            <v>0</v>
          </cell>
          <cell r="AN13">
            <v>0</v>
          </cell>
          <cell r="AO13">
            <v>0</v>
          </cell>
          <cell r="AP13">
            <v>0</v>
          </cell>
          <cell r="AQ13">
            <v>0</v>
          </cell>
          <cell r="AR13">
            <v>0</v>
          </cell>
          <cell r="AS13">
            <v>0</v>
          </cell>
          <cell r="AT13">
            <v>0</v>
          </cell>
          <cell r="AU13">
            <v>0</v>
          </cell>
          <cell r="AV13">
            <v>0</v>
          </cell>
          <cell r="AW13">
            <v>0</v>
          </cell>
          <cell r="AX13">
            <v>0</v>
          </cell>
          <cell r="BC13">
            <v>0</v>
          </cell>
          <cell r="BD13">
            <v>0</v>
          </cell>
          <cell r="BE13">
            <v>0</v>
          </cell>
          <cell r="BF13">
            <v>0</v>
          </cell>
          <cell r="BG13">
            <v>0</v>
          </cell>
          <cell r="BH13">
            <v>0</v>
          </cell>
          <cell r="BI13">
            <v>0</v>
          </cell>
          <cell r="BJ13">
            <v>0</v>
          </cell>
          <cell r="BK13">
            <v>0</v>
          </cell>
          <cell r="BL13">
            <v>0</v>
          </cell>
          <cell r="BM13">
            <v>0</v>
          </cell>
          <cell r="BN13">
            <v>0</v>
          </cell>
          <cell r="BO13">
            <v>0</v>
          </cell>
          <cell r="BV13">
            <v>0</v>
          </cell>
          <cell r="BW13">
            <v>0</v>
          </cell>
          <cell r="BX13">
            <v>8</v>
          </cell>
          <cell r="BY13">
            <v>14</v>
          </cell>
          <cell r="BZ13">
            <v>33</v>
          </cell>
          <cell r="CA13">
            <v>15</v>
          </cell>
          <cell r="CB13">
            <v>18</v>
          </cell>
          <cell r="CC13">
            <v>2</v>
          </cell>
          <cell r="CD13">
            <v>2</v>
          </cell>
          <cell r="CE13">
            <v>2</v>
          </cell>
          <cell r="CF13">
            <v>0</v>
          </cell>
          <cell r="CG13">
            <v>0</v>
          </cell>
          <cell r="CH13">
            <v>0</v>
          </cell>
        </row>
        <row r="14">
          <cell r="D14">
            <v>1</v>
          </cell>
          <cell r="E14">
            <v>42</v>
          </cell>
          <cell r="F14">
            <v>65</v>
          </cell>
          <cell r="G14">
            <v>48</v>
          </cell>
          <cell r="H14">
            <v>31</v>
          </cell>
          <cell r="I14">
            <v>34</v>
          </cell>
          <cell r="J14">
            <v>42</v>
          </cell>
          <cell r="K14">
            <v>19</v>
          </cell>
          <cell r="L14">
            <v>38</v>
          </cell>
          <cell r="M14">
            <v>24</v>
          </cell>
          <cell r="N14">
            <v>5</v>
          </cell>
          <cell r="O14">
            <v>0</v>
          </cell>
          <cell r="P14">
            <v>0</v>
          </cell>
          <cell r="U14">
            <v>0</v>
          </cell>
          <cell r="V14">
            <v>18</v>
          </cell>
          <cell r="W14">
            <v>73</v>
          </cell>
          <cell r="X14">
            <v>45</v>
          </cell>
          <cell r="Y14">
            <v>33</v>
          </cell>
          <cell r="Z14">
            <v>20</v>
          </cell>
          <cell r="AA14">
            <v>32</v>
          </cell>
          <cell r="AB14">
            <v>37</v>
          </cell>
          <cell r="AC14">
            <v>27</v>
          </cell>
          <cell r="AD14">
            <v>19</v>
          </cell>
          <cell r="AE14">
            <v>8</v>
          </cell>
          <cell r="AF14">
            <v>0</v>
          </cell>
          <cell r="AG14">
            <v>0</v>
          </cell>
          <cell r="AL14">
            <v>0</v>
          </cell>
          <cell r="AM14">
            <v>0</v>
          </cell>
          <cell r="AN14">
            <v>0</v>
          </cell>
          <cell r="AO14">
            <v>0</v>
          </cell>
          <cell r="AP14">
            <v>0</v>
          </cell>
          <cell r="AQ14">
            <v>0</v>
          </cell>
          <cell r="AR14">
            <v>0</v>
          </cell>
          <cell r="AS14">
            <v>0</v>
          </cell>
          <cell r="AT14">
            <v>0</v>
          </cell>
          <cell r="AU14">
            <v>0</v>
          </cell>
          <cell r="AV14">
            <v>0</v>
          </cell>
          <cell r="AW14">
            <v>0</v>
          </cell>
          <cell r="AX14">
            <v>0</v>
          </cell>
          <cell r="BC14">
            <v>0</v>
          </cell>
          <cell r="BD14">
            <v>0</v>
          </cell>
          <cell r="BE14">
            <v>0</v>
          </cell>
          <cell r="BF14">
            <v>0</v>
          </cell>
          <cell r="BG14">
            <v>0</v>
          </cell>
          <cell r="BH14">
            <v>0</v>
          </cell>
          <cell r="BI14">
            <v>0</v>
          </cell>
          <cell r="BJ14">
            <v>0</v>
          </cell>
          <cell r="BK14">
            <v>0</v>
          </cell>
          <cell r="BL14">
            <v>0</v>
          </cell>
          <cell r="BM14">
            <v>0</v>
          </cell>
          <cell r="BN14">
            <v>0</v>
          </cell>
          <cell r="BO14">
            <v>0</v>
          </cell>
          <cell r="BV14">
            <v>1</v>
          </cell>
          <cell r="BW14">
            <v>42</v>
          </cell>
          <cell r="BX14">
            <v>65</v>
          </cell>
          <cell r="BY14">
            <v>48</v>
          </cell>
          <cell r="BZ14">
            <v>31</v>
          </cell>
          <cell r="CA14">
            <v>34</v>
          </cell>
          <cell r="CB14">
            <v>42</v>
          </cell>
          <cell r="CC14">
            <v>19</v>
          </cell>
          <cell r="CD14">
            <v>38</v>
          </cell>
          <cell r="CE14">
            <v>24</v>
          </cell>
          <cell r="CF14">
            <v>5</v>
          </cell>
          <cell r="CG14">
            <v>0</v>
          </cell>
          <cell r="CH14">
            <v>0</v>
          </cell>
        </row>
        <row r="15">
          <cell r="D15">
            <v>0</v>
          </cell>
          <cell r="E15">
            <v>3</v>
          </cell>
          <cell r="F15">
            <v>26</v>
          </cell>
          <cell r="G15">
            <v>8</v>
          </cell>
          <cell r="H15">
            <v>4</v>
          </cell>
          <cell r="I15">
            <v>5</v>
          </cell>
          <cell r="J15">
            <v>11</v>
          </cell>
          <cell r="K15">
            <v>18</v>
          </cell>
          <cell r="L15">
            <v>17</v>
          </cell>
          <cell r="M15">
            <v>14</v>
          </cell>
          <cell r="N15">
            <v>2</v>
          </cell>
          <cell r="O15">
            <v>0</v>
          </cell>
          <cell r="P15">
            <v>0</v>
          </cell>
          <cell r="U15">
            <v>0</v>
          </cell>
          <cell r="V15">
            <v>0</v>
          </cell>
          <cell r="W15">
            <v>5</v>
          </cell>
          <cell r="X15">
            <v>2</v>
          </cell>
          <cell r="Y15">
            <v>0</v>
          </cell>
          <cell r="Z15">
            <v>1</v>
          </cell>
          <cell r="AA15">
            <v>4</v>
          </cell>
          <cell r="AB15">
            <v>13</v>
          </cell>
          <cell r="AC15">
            <v>20</v>
          </cell>
          <cell r="AD15">
            <v>5</v>
          </cell>
          <cell r="AE15">
            <v>2</v>
          </cell>
          <cell r="AF15">
            <v>0</v>
          </cell>
          <cell r="AG15">
            <v>0</v>
          </cell>
          <cell r="AL15">
            <v>0</v>
          </cell>
          <cell r="AM15">
            <v>0</v>
          </cell>
          <cell r="AN15">
            <v>0</v>
          </cell>
          <cell r="AO15">
            <v>0</v>
          </cell>
          <cell r="AP15">
            <v>0</v>
          </cell>
          <cell r="AQ15">
            <v>0</v>
          </cell>
          <cell r="AR15">
            <v>0</v>
          </cell>
          <cell r="AS15">
            <v>0</v>
          </cell>
          <cell r="AT15">
            <v>0</v>
          </cell>
          <cell r="AU15">
            <v>0</v>
          </cell>
          <cell r="AV15">
            <v>0</v>
          </cell>
          <cell r="AW15">
            <v>0</v>
          </cell>
          <cell r="AX15">
            <v>0</v>
          </cell>
          <cell r="BC15">
            <v>0</v>
          </cell>
          <cell r="BD15">
            <v>0</v>
          </cell>
          <cell r="BE15">
            <v>0</v>
          </cell>
          <cell r="BF15">
            <v>0</v>
          </cell>
          <cell r="BG15">
            <v>0</v>
          </cell>
          <cell r="BH15">
            <v>0</v>
          </cell>
          <cell r="BI15">
            <v>0</v>
          </cell>
          <cell r="BJ15">
            <v>0</v>
          </cell>
          <cell r="BK15">
            <v>0</v>
          </cell>
          <cell r="BL15">
            <v>0</v>
          </cell>
          <cell r="BM15">
            <v>0</v>
          </cell>
          <cell r="BN15">
            <v>0</v>
          </cell>
          <cell r="BO15">
            <v>0</v>
          </cell>
          <cell r="BV15">
            <v>0</v>
          </cell>
          <cell r="BW15">
            <v>3</v>
          </cell>
          <cell r="BX15">
            <v>26</v>
          </cell>
          <cell r="BY15">
            <v>8</v>
          </cell>
          <cell r="BZ15">
            <v>4</v>
          </cell>
          <cell r="CA15">
            <v>5</v>
          </cell>
          <cell r="CB15">
            <v>11</v>
          </cell>
          <cell r="CC15">
            <v>18</v>
          </cell>
          <cell r="CD15">
            <v>17</v>
          </cell>
          <cell r="CE15">
            <v>14</v>
          </cell>
          <cell r="CF15">
            <v>2</v>
          </cell>
          <cell r="CG15">
            <v>0</v>
          </cell>
          <cell r="CH15">
            <v>0</v>
          </cell>
        </row>
        <row r="16">
          <cell r="D16">
            <v>0</v>
          </cell>
          <cell r="E16">
            <v>1</v>
          </cell>
          <cell r="F16">
            <v>8</v>
          </cell>
          <cell r="G16">
            <v>16</v>
          </cell>
          <cell r="H16">
            <v>10</v>
          </cell>
          <cell r="I16">
            <v>6</v>
          </cell>
          <cell r="J16">
            <v>12</v>
          </cell>
          <cell r="K16">
            <v>4</v>
          </cell>
          <cell r="L16">
            <v>4</v>
          </cell>
          <cell r="M16">
            <v>0</v>
          </cell>
          <cell r="N16">
            <v>0</v>
          </cell>
          <cell r="O16">
            <v>0</v>
          </cell>
          <cell r="P16">
            <v>0</v>
          </cell>
          <cell r="U16">
            <v>0</v>
          </cell>
          <cell r="V16">
            <v>0</v>
          </cell>
          <cell r="W16">
            <v>2</v>
          </cell>
          <cell r="X16">
            <v>7</v>
          </cell>
          <cell r="Y16">
            <v>3</v>
          </cell>
          <cell r="Z16">
            <v>4</v>
          </cell>
          <cell r="AA16">
            <v>9</v>
          </cell>
          <cell r="AB16">
            <v>4</v>
          </cell>
          <cell r="AC16">
            <v>3</v>
          </cell>
          <cell r="AD16">
            <v>0</v>
          </cell>
          <cell r="AE16">
            <v>0</v>
          </cell>
          <cell r="AF16">
            <v>0</v>
          </cell>
          <cell r="AG16">
            <v>0</v>
          </cell>
          <cell r="AL16">
            <v>0</v>
          </cell>
          <cell r="AM16">
            <v>0</v>
          </cell>
          <cell r="AN16">
            <v>0</v>
          </cell>
          <cell r="AO16">
            <v>0</v>
          </cell>
          <cell r="AP16">
            <v>0</v>
          </cell>
          <cell r="AQ16">
            <v>0</v>
          </cell>
          <cell r="AR16">
            <v>0</v>
          </cell>
          <cell r="AS16">
            <v>0</v>
          </cell>
          <cell r="AT16">
            <v>0</v>
          </cell>
          <cell r="AU16">
            <v>0</v>
          </cell>
          <cell r="AV16">
            <v>0</v>
          </cell>
          <cell r="AW16">
            <v>0</v>
          </cell>
          <cell r="AX16">
            <v>0</v>
          </cell>
          <cell r="BC16">
            <v>0</v>
          </cell>
          <cell r="BD16">
            <v>0</v>
          </cell>
          <cell r="BE16">
            <v>0</v>
          </cell>
          <cell r="BF16">
            <v>0</v>
          </cell>
          <cell r="BG16">
            <v>0</v>
          </cell>
          <cell r="BH16">
            <v>0</v>
          </cell>
          <cell r="BI16">
            <v>0</v>
          </cell>
          <cell r="BJ16">
            <v>0</v>
          </cell>
          <cell r="BK16">
            <v>0</v>
          </cell>
          <cell r="BL16">
            <v>0</v>
          </cell>
          <cell r="BM16">
            <v>0</v>
          </cell>
          <cell r="BN16">
            <v>0</v>
          </cell>
          <cell r="BO16">
            <v>0</v>
          </cell>
          <cell r="BV16">
            <v>0</v>
          </cell>
          <cell r="BW16">
            <v>1</v>
          </cell>
          <cell r="BX16">
            <v>8</v>
          </cell>
          <cell r="BY16">
            <v>16</v>
          </cell>
          <cell r="BZ16">
            <v>10</v>
          </cell>
          <cell r="CA16">
            <v>6</v>
          </cell>
          <cell r="CB16">
            <v>12</v>
          </cell>
          <cell r="CC16">
            <v>4</v>
          </cell>
          <cell r="CD16">
            <v>4</v>
          </cell>
          <cell r="CE16">
            <v>0</v>
          </cell>
          <cell r="CF16">
            <v>0</v>
          </cell>
          <cell r="CG16">
            <v>0</v>
          </cell>
          <cell r="CH16">
            <v>0</v>
          </cell>
        </row>
        <row r="17">
          <cell r="D17">
            <v>0</v>
          </cell>
          <cell r="E17">
            <v>0</v>
          </cell>
          <cell r="F17">
            <v>8</v>
          </cell>
          <cell r="G17">
            <v>25</v>
          </cell>
          <cell r="H17">
            <v>37</v>
          </cell>
          <cell r="I17">
            <v>33</v>
          </cell>
          <cell r="J17">
            <v>27</v>
          </cell>
          <cell r="K17">
            <v>12</v>
          </cell>
          <cell r="L17">
            <v>2</v>
          </cell>
          <cell r="M17">
            <v>0</v>
          </cell>
          <cell r="N17">
            <v>0</v>
          </cell>
          <cell r="O17">
            <v>0</v>
          </cell>
          <cell r="P17">
            <v>0</v>
          </cell>
          <cell r="U17">
            <v>0</v>
          </cell>
          <cell r="V17">
            <v>0</v>
          </cell>
          <cell r="W17">
            <v>0</v>
          </cell>
          <cell r="X17">
            <v>4</v>
          </cell>
          <cell r="Y17">
            <v>3</v>
          </cell>
          <cell r="Z17">
            <v>7</v>
          </cell>
          <cell r="AA17">
            <v>5</v>
          </cell>
          <cell r="AB17">
            <v>4</v>
          </cell>
          <cell r="AC17">
            <v>2</v>
          </cell>
          <cell r="AD17">
            <v>0</v>
          </cell>
          <cell r="AE17">
            <v>0</v>
          </cell>
          <cell r="AF17">
            <v>0</v>
          </cell>
          <cell r="AG17">
            <v>0</v>
          </cell>
          <cell r="AL17">
            <v>0</v>
          </cell>
          <cell r="AM17">
            <v>0</v>
          </cell>
          <cell r="AN17">
            <v>0</v>
          </cell>
          <cell r="AO17">
            <v>0</v>
          </cell>
          <cell r="AP17">
            <v>0</v>
          </cell>
          <cell r="AQ17">
            <v>0</v>
          </cell>
          <cell r="AR17">
            <v>0</v>
          </cell>
          <cell r="AS17">
            <v>0</v>
          </cell>
          <cell r="AT17">
            <v>0</v>
          </cell>
          <cell r="AU17">
            <v>0</v>
          </cell>
          <cell r="AV17">
            <v>0</v>
          </cell>
          <cell r="AW17">
            <v>0</v>
          </cell>
          <cell r="AX17">
            <v>0</v>
          </cell>
          <cell r="BC17">
            <v>0</v>
          </cell>
          <cell r="BD17">
            <v>0</v>
          </cell>
          <cell r="BE17">
            <v>0</v>
          </cell>
          <cell r="BF17">
            <v>0</v>
          </cell>
          <cell r="BG17">
            <v>0</v>
          </cell>
          <cell r="BH17">
            <v>0</v>
          </cell>
          <cell r="BI17">
            <v>0</v>
          </cell>
          <cell r="BJ17">
            <v>0</v>
          </cell>
          <cell r="BK17">
            <v>0</v>
          </cell>
          <cell r="BL17">
            <v>0</v>
          </cell>
          <cell r="BM17">
            <v>0</v>
          </cell>
          <cell r="BN17">
            <v>0</v>
          </cell>
          <cell r="BO17">
            <v>0</v>
          </cell>
          <cell r="BV17">
            <v>0</v>
          </cell>
          <cell r="BW17">
            <v>0</v>
          </cell>
          <cell r="BX17">
            <v>8</v>
          </cell>
          <cell r="BY17">
            <v>25</v>
          </cell>
          <cell r="BZ17">
            <v>37</v>
          </cell>
          <cell r="CA17">
            <v>33</v>
          </cell>
          <cell r="CB17">
            <v>27</v>
          </cell>
          <cell r="CC17">
            <v>12</v>
          </cell>
          <cell r="CD17">
            <v>2</v>
          </cell>
          <cell r="CE17">
            <v>0</v>
          </cell>
          <cell r="CF17">
            <v>0</v>
          </cell>
          <cell r="CG17">
            <v>0</v>
          </cell>
          <cell r="CH17">
            <v>0</v>
          </cell>
        </row>
        <row r="18">
          <cell r="D18">
            <v>0</v>
          </cell>
          <cell r="E18">
            <v>0</v>
          </cell>
          <cell r="F18">
            <v>3</v>
          </cell>
          <cell r="G18">
            <v>7</v>
          </cell>
          <cell r="H18">
            <v>4</v>
          </cell>
          <cell r="I18">
            <v>6</v>
          </cell>
          <cell r="J18">
            <v>4</v>
          </cell>
          <cell r="K18">
            <v>5</v>
          </cell>
          <cell r="L18">
            <v>2</v>
          </cell>
          <cell r="M18">
            <v>1</v>
          </cell>
          <cell r="N18">
            <v>0</v>
          </cell>
          <cell r="O18">
            <v>0</v>
          </cell>
          <cell r="P18">
            <v>0</v>
          </cell>
          <cell r="U18">
            <v>0</v>
          </cell>
          <cell r="V18">
            <v>0</v>
          </cell>
          <cell r="W18">
            <v>1</v>
          </cell>
          <cell r="X18">
            <v>7</v>
          </cell>
          <cell r="Y18">
            <v>8</v>
          </cell>
          <cell r="Z18">
            <v>2</v>
          </cell>
          <cell r="AA18">
            <v>1</v>
          </cell>
          <cell r="AB18">
            <v>3</v>
          </cell>
          <cell r="AC18">
            <v>2</v>
          </cell>
          <cell r="AD18">
            <v>1</v>
          </cell>
          <cell r="AE18">
            <v>0</v>
          </cell>
          <cell r="AF18">
            <v>0</v>
          </cell>
          <cell r="AG18">
            <v>0</v>
          </cell>
          <cell r="AL18">
            <v>0</v>
          </cell>
          <cell r="AM18">
            <v>0</v>
          </cell>
          <cell r="AN18">
            <v>0</v>
          </cell>
          <cell r="AO18">
            <v>0</v>
          </cell>
          <cell r="AP18">
            <v>0</v>
          </cell>
          <cell r="AQ18">
            <v>0</v>
          </cell>
          <cell r="AR18">
            <v>0</v>
          </cell>
          <cell r="AS18">
            <v>0</v>
          </cell>
          <cell r="AT18">
            <v>0</v>
          </cell>
          <cell r="AU18">
            <v>0</v>
          </cell>
          <cell r="AV18">
            <v>0</v>
          </cell>
          <cell r="AW18">
            <v>0</v>
          </cell>
          <cell r="AX18">
            <v>0</v>
          </cell>
          <cell r="BC18">
            <v>0</v>
          </cell>
          <cell r="BD18">
            <v>0</v>
          </cell>
          <cell r="BE18">
            <v>0</v>
          </cell>
          <cell r="BF18">
            <v>0</v>
          </cell>
          <cell r="BG18">
            <v>0</v>
          </cell>
          <cell r="BH18">
            <v>0</v>
          </cell>
          <cell r="BI18">
            <v>0</v>
          </cell>
          <cell r="BJ18">
            <v>0</v>
          </cell>
          <cell r="BK18">
            <v>0</v>
          </cell>
          <cell r="BL18">
            <v>0</v>
          </cell>
          <cell r="BM18">
            <v>0</v>
          </cell>
          <cell r="BN18">
            <v>0</v>
          </cell>
          <cell r="BO18">
            <v>0</v>
          </cell>
          <cell r="BV18">
            <v>0</v>
          </cell>
          <cell r="BW18">
            <v>0</v>
          </cell>
          <cell r="BX18">
            <v>3</v>
          </cell>
          <cell r="BY18">
            <v>7</v>
          </cell>
          <cell r="BZ18">
            <v>4</v>
          </cell>
          <cell r="CA18">
            <v>6</v>
          </cell>
          <cell r="CB18">
            <v>4</v>
          </cell>
          <cell r="CC18">
            <v>5</v>
          </cell>
          <cell r="CD18">
            <v>2</v>
          </cell>
          <cell r="CE18">
            <v>1</v>
          </cell>
          <cell r="CF18">
            <v>0</v>
          </cell>
          <cell r="CG18">
            <v>0</v>
          </cell>
          <cell r="CH18">
            <v>0</v>
          </cell>
        </row>
        <row r="19">
          <cell r="D19">
            <v>0</v>
          </cell>
          <cell r="E19">
            <v>0</v>
          </cell>
          <cell r="F19">
            <v>8</v>
          </cell>
          <cell r="G19">
            <v>34</v>
          </cell>
          <cell r="H19">
            <v>30</v>
          </cell>
          <cell r="I19">
            <v>35</v>
          </cell>
          <cell r="J19">
            <v>34</v>
          </cell>
          <cell r="K19">
            <v>18</v>
          </cell>
          <cell r="L19">
            <v>4</v>
          </cell>
          <cell r="M19">
            <v>0</v>
          </cell>
          <cell r="N19">
            <v>0</v>
          </cell>
          <cell r="O19">
            <v>0</v>
          </cell>
          <cell r="P19">
            <v>0</v>
          </cell>
          <cell r="U19">
            <v>0</v>
          </cell>
          <cell r="V19">
            <v>0</v>
          </cell>
          <cell r="W19">
            <v>0</v>
          </cell>
          <cell r="X19">
            <v>4</v>
          </cell>
          <cell r="Y19">
            <v>7</v>
          </cell>
          <cell r="Z19">
            <v>6</v>
          </cell>
          <cell r="AA19">
            <v>10</v>
          </cell>
          <cell r="AB19">
            <v>5</v>
          </cell>
          <cell r="AC19">
            <v>3</v>
          </cell>
          <cell r="AD19">
            <v>0</v>
          </cell>
          <cell r="AE19">
            <v>0</v>
          </cell>
          <cell r="AF19">
            <v>0</v>
          </cell>
          <cell r="AG19">
            <v>0</v>
          </cell>
          <cell r="AL19">
            <v>0</v>
          </cell>
          <cell r="AM19">
            <v>0</v>
          </cell>
          <cell r="AN19">
            <v>0</v>
          </cell>
          <cell r="AO19">
            <v>0</v>
          </cell>
          <cell r="AP19">
            <v>0</v>
          </cell>
          <cell r="AQ19">
            <v>0</v>
          </cell>
          <cell r="AR19">
            <v>0</v>
          </cell>
          <cell r="AS19">
            <v>0</v>
          </cell>
          <cell r="AT19">
            <v>0</v>
          </cell>
          <cell r="AU19">
            <v>0</v>
          </cell>
          <cell r="AV19">
            <v>0</v>
          </cell>
          <cell r="AW19">
            <v>0</v>
          </cell>
          <cell r="AX19">
            <v>0</v>
          </cell>
          <cell r="BC19">
            <v>0</v>
          </cell>
          <cell r="BD19">
            <v>0</v>
          </cell>
          <cell r="BE19">
            <v>0</v>
          </cell>
          <cell r="BF19">
            <v>0</v>
          </cell>
          <cell r="BG19">
            <v>0</v>
          </cell>
          <cell r="BH19">
            <v>0</v>
          </cell>
          <cell r="BI19">
            <v>0</v>
          </cell>
          <cell r="BJ19">
            <v>0</v>
          </cell>
          <cell r="BK19">
            <v>0</v>
          </cell>
          <cell r="BL19">
            <v>0</v>
          </cell>
          <cell r="BM19">
            <v>0</v>
          </cell>
          <cell r="BN19">
            <v>0</v>
          </cell>
          <cell r="BO19">
            <v>0</v>
          </cell>
          <cell r="BV19">
            <v>0</v>
          </cell>
          <cell r="BW19">
            <v>0</v>
          </cell>
          <cell r="BX19">
            <v>8</v>
          </cell>
          <cell r="BY19">
            <v>34</v>
          </cell>
          <cell r="BZ19">
            <v>30</v>
          </cell>
          <cell r="CA19">
            <v>35</v>
          </cell>
          <cell r="CB19">
            <v>34</v>
          </cell>
          <cell r="CC19">
            <v>18</v>
          </cell>
          <cell r="CD19">
            <v>4</v>
          </cell>
          <cell r="CE19">
            <v>0</v>
          </cell>
          <cell r="CF19">
            <v>0</v>
          </cell>
          <cell r="CG19">
            <v>0</v>
          </cell>
          <cell r="CH19">
            <v>0</v>
          </cell>
        </row>
        <row r="20">
          <cell r="D20">
            <v>0</v>
          </cell>
          <cell r="E20">
            <v>0</v>
          </cell>
          <cell r="F20">
            <v>0</v>
          </cell>
          <cell r="G20">
            <v>0</v>
          </cell>
          <cell r="H20">
            <v>0</v>
          </cell>
          <cell r="I20">
            <v>0</v>
          </cell>
          <cell r="J20">
            <v>0</v>
          </cell>
          <cell r="K20">
            <v>0</v>
          </cell>
          <cell r="L20">
            <v>0</v>
          </cell>
          <cell r="M20">
            <v>0</v>
          </cell>
          <cell r="N20">
            <v>0</v>
          </cell>
          <cell r="O20">
            <v>0</v>
          </cell>
          <cell r="P20">
            <v>0</v>
          </cell>
          <cell r="U20">
            <v>0</v>
          </cell>
          <cell r="V20">
            <v>0</v>
          </cell>
          <cell r="W20">
            <v>0</v>
          </cell>
          <cell r="X20">
            <v>0</v>
          </cell>
          <cell r="Y20">
            <v>0</v>
          </cell>
          <cell r="Z20">
            <v>0</v>
          </cell>
          <cell r="AA20">
            <v>0</v>
          </cell>
          <cell r="AB20">
            <v>0</v>
          </cell>
          <cell r="AC20">
            <v>0</v>
          </cell>
          <cell r="AD20">
            <v>0</v>
          </cell>
          <cell r="AE20">
            <v>0</v>
          </cell>
          <cell r="AF20">
            <v>0</v>
          </cell>
          <cell r="AG20">
            <v>0</v>
          </cell>
          <cell r="AL20">
            <v>0</v>
          </cell>
          <cell r="AM20">
            <v>0</v>
          </cell>
          <cell r="AN20">
            <v>0</v>
          </cell>
          <cell r="AO20">
            <v>0</v>
          </cell>
          <cell r="AP20">
            <v>0</v>
          </cell>
          <cell r="AQ20">
            <v>0</v>
          </cell>
          <cell r="AR20">
            <v>0</v>
          </cell>
          <cell r="AS20">
            <v>0</v>
          </cell>
          <cell r="AT20">
            <v>0</v>
          </cell>
          <cell r="AU20">
            <v>0</v>
          </cell>
          <cell r="AV20">
            <v>0</v>
          </cell>
          <cell r="AW20">
            <v>0</v>
          </cell>
          <cell r="AX20">
            <v>0</v>
          </cell>
          <cell r="BC20">
            <v>0</v>
          </cell>
          <cell r="BD20">
            <v>0</v>
          </cell>
          <cell r="BE20">
            <v>0</v>
          </cell>
          <cell r="BF20">
            <v>0</v>
          </cell>
          <cell r="BG20">
            <v>0</v>
          </cell>
          <cell r="BH20">
            <v>0</v>
          </cell>
          <cell r="BI20">
            <v>0</v>
          </cell>
          <cell r="BJ20">
            <v>0</v>
          </cell>
          <cell r="BK20">
            <v>0</v>
          </cell>
          <cell r="BL20">
            <v>0</v>
          </cell>
          <cell r="BM20">
            <v>0</v>
          </cell>
          <cell r="BN20">
            <v>0</v>
          </cell>
          <cell r="BO20">
            <v>0</v>
          </cell>
          <cell r="BV20">
            <v>0</v>
          </cell>
          <cell r="BW20">
            <v>0</v>
          </cell>
          <cell r="BX20">
            <v>0</v>
          </cell>
          <cell r="BY20">
            <v>0</v>
          </cell>
          <cell r="BZ20">
            <v>0</v>
          </cell>
          <cell r="CA20">
            <v>0</v>
          </cell>
          <cell r="CB20">
            <v>0</v>
          </cell>
          <cell r="CC20">
            <v>0</v>
          </cell>
          <cell r="CD20">
            <v>0</v>
          </cell>
          <cell r="CE20">
            <v>0</v>
          </cell>
          <cell r="CF20">
            <v>0</v>
          </cell>
          <cell r="CG20">
            <v>0</v>
          </cell>
          <cell r="CH20">
            <v>0</v>
          </cell>
        </row>
        <row r="23">
          <cell r="D23">
            <v>0</v>
          </cell>
          <cell r="E23">
            <v>0</v>
          </cell>
          <cell r="F23">
            <v>0</v>
          </cell>
          <cell r="G23">
            <v>0</v>
          </cell>
          <cell r="H23">
            <v>0</v>
          </cell>
          <cell r="I23">
            <v>0</v>
          </cell>
          <cell r="J23">
            <v>0</v>
          </cell>
          <cell r="K23">
            <v>0</v>
          </cell>
          <cell r="L23">
            <v>0</v>
          </cell>
          <cell r="M23">
            <v>0</v>
          </cell>
          <cell r="N23">
            <v>0</v>
          </cell>
          <cell r="O23">
            <v>0</v>
          </cell>
          <cell r="P23">
            <v>0</v>
          </cell>
          <cell r="U23">
            <v>0</v>
          </cell>
          <cell r="V23">
            <v>0</v>
          </cell>
          <cell r="W23">
            <v>0</v>
          </cell>
          <cell r="X23">
            <v>0</v>
          </cell>
          <cell r="Y23">
            <v>0</v>
          </cell>
          <cell r="Z23">
            <v>0</v>
          </cell>
          <cell r="AA23">
            <v>0</v>
          </cell>
          <cell r="AB23">
            <v>0</v>
          </cell>
          <cell r="AC23">
            <v>0</v>
          </cell>
          <cell r="AD23">
            <v>0</v>
          </cell>
          <cell r="AE23">
            <v>0</v>
          </cell>
          <cell r="AF23">
            <v>0</v>
          </cell>
          <cell r="AG23">
            <v>0</v>
          </cell>
          <cell r="AL23">
            <v>0</v>
          </cell>
          <cell r="AM23">
            <v>0</v>
          </cell>
          <cell r="AN23">
            <v>0</v>
          </cell>
          <cell r="AO23">
            <v>0</v>
          </cell>
          <cell r="AP23">
            <v>0</v>
          </cell>
          <cell r="AQ23">
            <v>0</v>
          </cell>
          <cell r="AR23">
            <v>0</v>
          </cell>
          <cell r="AS23">
            <v>0</v>
          </cell>
          <cell r="AT23">
            <v>0</v>
          </cell>
          <cell r="AU23">
            <v>0</v>
          </cell>
          <cell r="AV23">
            <v>0</v>
          </cell>
          <cell r="AW23">
            <v>0</v>
          </cell>
          <cell r="AX23">
            <v>0</v>
          </cell>
          <cell r="BC23">
            <v>0</v>
          </cell>
          <cell r="BD23">
            <v>0</v>
          </cell>
          <cell r="BE23">
            <v>0</v>
          </cell>
          <cell r="BF23">
            <v>0</v>
          </cell>
          <cell r="BG23">
            <v>0</v>
          </cell>
          <cell r="BH23">
            <v>0</v>
          </cell>
          <cell r="BI23">
            <v>0</v>
          </cell>
          <cell r="BJ23">
            <v>0</v>
          </cell>
          <cell r="BK23">
            <v>0</v>
          </cell>
          <cell r="BL23">
            <v>0</v>
          </cell>
          <cell r="BM23">
            <v>0</v>
          </cell>
          <cell r="BN23">
            <v>0</v>
          </cell>
          <cell r="BO23">
            <v>0</v>
          </cell>
          <cell r="BV23">
            <v>0</v>
          </cell>
          <cell r="BW23">
            <v>0</v>
          </cell>
          <cell r="BX23">
            <v>0</v>
          </cell>
          <cell r="BY23">
            <v>0</v>
          </cell>
          <cell r="BZ23">
            <v>0</v>
          </cell>
          <cell r="CA23">
            <v>0</v>
          </cell>
          <cell r="CB23">
            <v>0</v>
          </cell>
          <cell r="CC23">
            <v>0</v>
          </cell>
          <cell r="CD23">
            <v>0</v>
          </cell>
          <cell r="CE23">
            <v>0</v>
          </cell>
          <cell r="CF23">
            <v>0</v>
          </cell>
          <cell r="CG23">
            <v>0</v>
          </cell>
          <cell r="CH23">
            <v>0</v>
          </cell>
        </row>
        <row r="24">
          <cell r="D24">
            <v>0</v>
          </cell>
          <cell r="E24">
            <v>0</v>
          </cell>
          <cell r="F24">
            <v>0</v>
          </cell>
          <cell r="G24">
            <v>0</v>
          </cell>
          <cell r="H24">
            <v>0</v>
          </cell>
          <cell r="I24">
            <v>0</v>
          </cell>
          <cell r="J24">
            <v>0</v>
          </cell>
          <cell r="K24">
            <v>0</v>
          </cell>
          <cell r="L24">
            <v>0</v>
          </cell>
          <cell r="M24">
            <v>0</v>
          </cell>
          <cell r="N24">
            <v>0</v>
          </cell>
          <cell r="O24">
            <v>0</v>
          </cell>
          <cell r="P24">
            <v>0</v>
          </cell>
          <cell r="U24">
            <v>0</v>
          </cell>
          <cell r="V24">
            <v>0</v>
          </cell>
          <cell r="W24">
            <v>0</v>
          </cell>
          <cell r="X24">
            <v>0</v>
          </cell>
          <cell r="Y24">
            <v>0</v>
          </cell>
          <cell r="Z24">
            <v>0</v>
          </cell>
          <cell r="AA24">
            <v>0</v>
          </cell>
          <cell r="AB24">
            <v>0</v>
          </cell>
          <cell r="AC24">
            <v>0</v>
          </cell>
          <cell r="AD24">
            <v>0</v>
          </cell>
          <cell r="AE24">
            <v>0</v>
          </cell>
          <cell r="AF24">
            <v>0</v>
          </cell>
          <cell r="AG24">
            <v>0</v>
          </cell>
          <cell r="AL24">
            <v>0</v>
          </cell>
          <cell r="AM24">
            <v>0</v>
          </cell>
          <cell r="AN24">
            <v>0</v>
          </cell>
          <cell r="AO24">
            <v>0</v>
          </cell>
          <cell r="AP24">
            <v>0</v>
          </cell>
          <cell r="AQ24">
            <v>0</v>
          </cell>
          <cell r="AR24">
            <v>0</v>
          </cell>
          <cell r="AS24">
            <v>0</v>
          </cell>
          <cell r="AT24">
            <v>0</v>
          </cell>
          <cell r="AU24">
            <v>0</v>
          </cell>
          <cell r="AV24">
            <v>0</v>
          </cell>
          <cell r="AW24">
            <v>0</v>
          </cell>
          <cell r="AX24">
            <v>0</v>
          </cell>
          <cell r="BC24">
            <v>0</v>
          </cell>
          <cell r="BD24">
            <v>0</v>
          </cell>
          <cell r="BE24">
            <v>0</v>
          </cell>
          <cell r="BF24">
            <v>0</v>
          </cell>
          <cell r="BG24">
            <v>0</v>
          </cell>
          <cell r="BH24">
            <v>0</v>
          </cell>
          <cell r="BI24">
            <v>0</v>
          </cell>
          <cell r="BJ24">
            <v>0</v>
          </cell>
          <cell r="BK24">
            <v>0</v>
          </cell>
          <cell r="BL24">
            <v>0</v>
          </cell>
          <cell r="BM24">
            <v>0</v>
          </cell>
          <cell r="BN24">
            <v>0</v>
          </cell>
          <cell r="BO24">
            <v>0</v>
          </cell>
          <cell r="BV24">
            <v>0</v>
          </cell>
          <cell r="BW24">
            <v>0</v>
          </cell>
          <cell r="BX24">
            <v>0</v>
          </cell>
          <cell r="BY24">
            <v>0</v>
          </cell>
          <cell r="BZ24">
            <v>0</v>
          </cell>
          <cell r="CA24">
            <v>0</v>
          </cell>
          <cell r="CB24">
            <v>0</v>
          </cell>
          <cell r="CC24">
            <v>0</v>
          </cell>
          <cell r="CD24">
            <v>0</v>
          </cell>
          <cell r="CE24">
            <v>0</v>
          </cell>
          <cell r="CF24">
            <v>0</v>
          </cell>
          <cell r="CG24">
            <v>0</v>
          </cell>
          <cell r="CH24">
            <v>0</v>
          </cell>
        </row>
        <row r="25">
          <cell r="D25">
            <v>0</v>
          </cell>
          <cell r="E25">
            <v>0</v>
          </cell>
          <cell r="F25">
            <v>0</v>
          </cell>
          <cell r="G25">
            <v>0</v>
          </cell>
          <cell r="H25">
            <v>0</v>
          </cell>
          <cell r="I25">
            <v>0</v>
          </cell>
          <cell r="J25">
            <v>0</v>
          </cell>
          <cell r="K25">
            <v>0</v>
          </cell>
          <cell r="L25">
            <v>0</v>
          </cell>
          <cell r="M25">
            <v>0</v>
          </cell>
          <cell r="N25">
            <v>0</v>
          </cell>
          <cell r="O25">
            <v>0</v>
          </cell>
          <cell r="P25">
            <v>0</v>
          </cell>
          <cell r="U25">
            <v>0</v>
          </cell>
          <cell r="V25">
            <v>0</v>
          </cell>
          <cell r="W25">
            <v>0</v>
          </cell>
          <cell r="X25">
            <v>0</v>
          </cell>
          <cell r="Y25">
            <v>0</v>
          </cell>
          <cell r="Z25">
            <v>0</v>
          </cell>
          <cell r="AA25">
            <v>0</v>
          </cell>
          <cell r="AB25">
            <v>0</v>
          </cell>
          <cell r="AC25">
            <v>0</v>
          </cell>
          <cell r="AD25">
            <v>0</v>
          </cell>
          <cell r="AE25">
            <v>0</v>
          </cell>
          <cell r="AF25">
            <v>0</v>
          </cell>
          <cell r="AG25">
            <v>0</v>
          </cell>
          <cell r="AL25">
            <v>0</v>
          </cell>
          <cell r="AM25">
            <v>0</v>
          </cell>
          <cell r="AN25">
            <v>0</v>
          </cell>
          <cell r="AO25">
            <v>0</v>
          </cell>
          <cell r="AP25">
            <v>0</v>
          </cell>
          <cell r="AQ25">
            <v>0</v>
          </cell>
          <cell r="AR25">
            <v>0</v>
          </cell>
          <cell r="AS25">
            <v>0</v>
          </cell>
          <cell r="AT25">
            <v>0</v>
          </cell>
          <cell r="AU25">
            <v>0</v>
          </cell>
          <cell r="AV25">
            <v>0</v>
          </cell>
          <cell r="AW25">
            <v>0</v>
          </cell>
          <cell r="AX25">
            <v>0</v>
          </cell>
          <cell r="BC25">
            <v>0</v>
          </cell>
          <cell r="BD25">
            <v>0</v>
          </cell>
          <cell r="BE25">
            <v>0</v>
          </cell>
          <cell r="BF25">
            <v>0</v>
          </cell>
          <cell r="BG25">
            <v>0</v>
          </cell>
          <cell r="BH25">
            <v>0</v>
          </cell>
          <cell r="BI25">
            <v>0</v>
          </cell>
          <cell r="BJ25">
            <v>0</v>
          </cell>
          <cell r="BK25">
            <v>0</v>
          </cell>
          <cell r="BL25">
            <v>0</v>
          </cell>
          <cell r="BM25">
            <v>0</v>
          </cell>
          <cell r="BN25">
            <v>0</v>
          </cell>
          <cell r="BO25">
            <v>0</v>
          </cell>
          <cell r="BV25">
            <v>0</v>
          </cell>
          <cell r="BW25">
            <v>0</v>
          </cell>
          <cell r="BX25">
            <v>0</v>
          </cell>
          <cell r="BY25">
            <v>0</v>
          </cell>
          <cell r="BZ25">
            <v>0</v>
          </cell>
          <cell r="CA25">
            <v>0</v>
          </cell>
          <cell r="CB25">
            <v>0</v>
          </cell>
          <cell r="CC25">
            <v>0</v>
          </cell>
          <cell r="CD25">
            <v>0</v>
          </cell>
          <cell r="CE25">
            <v>0</v>
          </cell>
          <cell r="CF25">
            <v>0</v>
          </cell>
          <cell r="CG25">
            <v>0</v>
          </cell>
          <cell r="CH25">
            <v>0</v>
          </cell>
        </row>
        <row r="26">
          <cell r="D26">
            <v>0</v>
          </cell>
          <cell r="E26">
            <v>0</v>
          </cell>
          <cell r="F26">
            <v>0</v>
          </cell>
          <cell r="G26">
            <v>0</v>
          </cell>
          <cell r="H26">
            <v>0</v>
          </cell>
          <cell r="I26">
            <v>0</v>
          </cell>
          <cell r="J26">
            <v>0</v>
          </cell>
          <cell r="K26">
            <v>0</v>
          </cell>
          <cell r="L26">
            <v>0</v>
          </cell>
          <cell r="M26">
            <v>0</v>
          </cell>
          <cell r="N26">
            <v>0</v>
          </cell>
          <cell r="O26">
            <v>0</v>
          </cell>
          <cell r="P26">
            <v>0</v>
          </cell>
          <cell r="U26">
            <v>0</v>
          </cell>
          <cell r="V26">
            <v>0</v>
          </cell>
          <cell r="W26">
            <v>0</v>
          </cell>
          <cell r="X26">
            <v>0</v>
          </cell>
          <cell r="Y26">
            <v>0</v>
          </cell>
          <cell r="Z26">
            <v>0</v>
          </cell>
          <cell r="AA26">
            <v>0</v>
          </cell>
          <cell r="AB26">
            <v>0</v>
          </cell>
          <cell r="AC26">
            <v>0</v>
          </cell>
          <cell r="AD26">
            <v>0</v>
          </cell>
          <cell r="AE26">
            <v>0</v>
          </cell>
          <cell r="AF26">
            <v>0</v>
          </cell>
          <cell r="AG26">
            <v>0</v>
          </cell>
          <cell r="AL26">
            <v>0</v>
          </cell>
          <cell r="AM26">
            <v>0</v>
          </cell>
          <cell r="AN26">
            <v>0</v>
          </cell>
          <cell r="AO26">
            <v>0</v>
          </cell>
          <cell r="AP26">
            <v>0</v>
          </cell>
          <cell r="AQ26">
            <v>0</v>
          </cell>
          <cell r="AR26">
            <v>0</v>
          </cell>
          <cell r="AS26">
            <v>0</v>
          </cell>
          <cell r="AT26">
            <v>0</v>
          </cell>
          <cell r="AU26">
            <v>0</v>
          </cell>
          <cell r="AV26">
            <v>0</v>
          </cell>
          <cell r="AW26">
            <v>0</v>
          </cell>
          <cell r="AX26">
            <v>0</v>
          </cell>
          <cell r="BC26">
            <v>0</v>
          </cell>
          <cell r="BD26">
            <v>0</v>
          </cell>
          <cell r="BE26">
            <v>0</v>
          </cell>
          <cell r="BF26">
            <v>0</v>
          </cell>
          <cell r="BG26">
            <v>0</v>
          </cell>
          <cell r="BH26">
            <v>0</v>
          </cell>
          <cell r="BI26">
            <v>0</v>
          </cell>
          <cell r="BJ26">
            <v>0</v>
          </cell>
          <cell r="BK26">
            <v>0</v>
          </cell>
          <cell r="BL26">
            <v>0</v>
          </cell>
          <cell r="BM26">
            <v>0</v>
          </cell>
          <cell r="BN26">
            <v>0</v>
          </cell>
          <cell r="BO26">
            <v>0</v>
          </cell>
          <cell r="BV26">
            <v>0</v>
          </cell>
          <cell r="BW26">
            <v>0</v>
          </cell>
          <cell r="BX26">
            <v>0</v>
          </cell>
          <cell r="BY26">
            <v>0</v>
          </cell>
          <cell r="BZ26">
            <v>0</v>
          </cell>
          <cell r="CA26">
            <v>0</v>
          </cell>
          <cell r="CB26">
            <v>0</v>
          </cell>
          <cell r="CC26">
            <v>0</v>
          </cell>
          <cell r="CD26">
            <v>0</v>
          </cell>
          <cell r="CE26">
            <v>0</v>
          </cell>
          <cell r="CF26">
            <v>0</v>
          </cell>
          <cell r="CG26">
            <v>0</v>
          </cell>
          <cell r="CH26">
            <v>0</v>
          </cell>
        </row>
        <row r="27">
          <cell r="D27">
            <v>0</v>
          </cell>
          <cell r="E27">
            <v>0</v>
          </cell>
          <cell r="F27">
            <v>0</v>
          </cell>
          <cell r="G27">
            <v>0</v>
          </cell>
          <cell r="H27">
            <v>0</v>
          </cell>
          <cell r="I27">
            <v>0</v>
          </cell>
          <cell r="J27">
            <v>0</v>
          </cell>
          <cell r="K27">
            <v>0</v>
          </cell>
          <cell r="L27">
            <v>0</v>
          </cell>
          <cell r="M27">
            <v>0</v>
          </cell>
          <cell r="N27">
            <v>0</v>
          </cell>
          <cell r="O27">
            <v>0</v>
          </cell>
          <cell r="P27">
            <v>0</v>
          </cell>
          <cell r="U27">
            <v>0</v>
          </cell>
          <cell r="V27">
            <v>0</v>
          </cell>
          <cell r="W27">
            <v>0</v>
          </cell>
          <cell r="X27">
            <v>0</v>
          </cell>
          <cell r="Y27">
            <v>0</v>
          </cell>
          <cell r="Z27">
            <v>0</v>
          </cell>
          <cell r="AA27">
            <v>0</v>
          </cell>
          <cell r="AB27">
            <v>0</v>
          </cell>
          <cell r="AC27">
            <v>0</v>
          </cell>
          <cell r="AD27">
            <v>0</v>
          </cell>
          <cell r="AE27">
            <v>0</v>
          </cell>
          <cell r="AF27">
            <v>0</v>
          </cell>
          <cell r="AG27">
            <v>0</v>
          </cell>
          <cell r="AL27">
            <v>0</v>
          </cell>
          <cell r="AM27">
            <v>0</v>
          </cell>
          <cell r="AN27">
            <v>0</v>
          </cell>
          <cell r="AO27">
            <v>0</v>
          </cell>
          <cell r="AP27">
            <v>0</v>
          </cell>
          <cell r="AQ27">
            <v>0</v>
          </cell>
          <cell r="AR27">
            <v>0</v>
          </cell>
          <cell r="AS27">
            <v>0</v>
          </cell>
          <cell r="AT27">
            <v>0</v>
          </cell>
          <cell r="AU27">
            <v>0</v>
          </cell>
          <cell r="AV27">
            <v>0</v>
          </cell>
          <cell r="AW27">
            <v>0</v>
          </cell>
          <cell r="AX27">
            <v>0</v>
          </cell>
          <cell r="BC27">
            <v>0</v>
          </cell>
          <cell r="BD27">
            <v>0</v>
          </cell>
          <cell r="BE27">
            <v>0</v>
          </cell>
          <cell r="BF27">
            <v>0</v>
          </cell>
          <cell r="BG27">
            <v>0</v>
          </cell>
          <cell r="BH27">
            <v>0</v>
          </cell>
          <cell r="BI27">
            <v>0</v>
          </cell>
          <cell r="BJ27">
            <v>0</v>
          </cell>
          <cell r="BK27">
            <v>0</v>
          </cell>
          <cell r="BL27">
            <v>0</v>
          </cell>
          <cell r="BM27">
            <v>0</v>
          </cell>
          <cell r="BN27">
            <v>0</v>
          </cell>
          <cell r="BO27">
            <v>0</v>
          </cell>
          <cell r="BV27">
            <v>0</v>
          </cell>
          <cell r="BW27">
            <v>0</v>
          </cell>
          <cell r="BX27">
            <v>0</v>
          </cell>
          <cell r="BY27">
            <v>0</v>
          </cell>
          <cell r="BZ27">
            <v>0</v>
          </cell>
          <cell r="CA27">
            <v>0</v>
          </cell>
          <cell r="CB27">
            <v>0</v>
          </cell>
          <cell r="CC27">
            <v>0</v>
          </cell>
          <cell r="CD27">
            <v>0</v>
          </cell>
          <cell r="CE27">
            <v>0</v>
          </cell>
          <cell r="CF27">
            <v>0</v>
          </cell>
          <cell r="CG27">
            <v>0</v>
          </cell>
          <cell r="CH27">
            <v>0</v>
          </cell>
        </row>
        <row r="28">
          <cell r="D28">
            <v>0</v>
          </cell>
          <cell r="E28">
            <v>0</v>
          </cell>
          <cell r="F28">
            <v>0</v>
          </cell>
          <cell r="G28">
            <v>0</v>
          </cell>
          <cell r="H28">
            <v>0</v>
          </cell>
          <cell r="I28">
            <v>0</v>
          </cell>
          <cell r="J28">
            <v>0</v>
          </cell>
          <cell r="K28">
            <v>0</v>
          </cell>
          <cell r="L28">
            <v>0</v>
          </cell>
          <cell r="M28">
            <v>0</v>
          </cell>
          <cell r="N28">
            <v>0</v>
          </cell>
          <cell r="O28">
            <v>0</v>
          </cell>
          <cell r="P28">
            <v>0</v>
          </cell>
          <cell r="U28">
            <v>0</v>
          </cell>
          <cell r="V28">
            <v>0</v>
          </cell>
          <cell r="W28">
            <v>0</v>
          </cell>
          <cell r="X28">
            <v>0</v>
          </cell>
          <cell r="Y28">
            <v>0</v>
          </cell>
          <cell r="Z28">
            <v>0</v>
          </cell>
          <cell r="AA28">
            <v>0</v>
          </cell>
          <cell r="AB28">
            <v>0</v>
          </cell>
          <cell r="AC28">
            <v>0</v>
          </cell>
          <cell r="AD28">
            <v>0</v>
          </cell>
          <cell r="AE28">
            <v>0</v>
          </cell>
          <cell r="AF28">
            <v>0</v>
          </cell>
          <cell r="AG28">
            <v>0</v>
          </cell>
          <cell r="AL28">
            <v>0</v>
          </cell>
          <cell r="AM28">
            <v>0</v>
          </cell>
          <cell r="AN28">
            <v>0</v>
          </cell>
          <cell r="AO28">
            <v>0</v>
          </cell>
          <cell r="AP28">
            <v>0</v>
          </cell>
          <cell r="AQ28">
            <v>0</v>
          </cell>
          <cell r="AR28">
            <v>0</v>
          </cell>
          <cell r="AS28">
            <v>0</v>
          </cell>
          <cell r="AT28">
            <v>0</v>
          </cell>
          <cell r="AU28">
            <v>0</v>
          </cell>
          <cell r="AV28">
            <v>0</v>
          </cell>
          <cell r="AW28">
            <v>0</v>
          </cell>
          <cell r="AX28">
            <v>0</v>
          </cell>
          <cell r="BC28">
            <v>0</v>
          </cell>
          <cell r="BD28">
            <v>0</v>
          </cell>
          <cell r="BE28">
            <v>0</v>
          </cell>
          <cell r="BF28">
            <v>0</v>
          </cell>
          <cell r="BG28">
            <v>0</v>
          </cell>
          <cell r="BH28">
            <v>0</v>
          </cell>
          <cell r="BI28">
            <v>0</v>
          </cell>
          <cell r="BJ28">
            <v>0</v>
          </cell>
          <cell r="BK28">
            <v>0</v>
          </cell>
          <cell r="BL28">
            <v>0</v>
          </cell>
          <cell r="BM28">
            <v>0</v>
          </cell>
          <cell r="BN28">
            <v>0</v>
          </cell>
          <cell r="BO28">
            <v>0</v>
          </cell>
          <cell r="BV28">
            <v>0</v>
          </cell>
          <cell r="BW28">
            <v>0</v>
          </cell>
          <cell r="BX28">
            <v>0</v>
          </cell>
          <cell r="BY28">
            <v>0</v>
          </cell>
          <cell r="BZ28">
            <v>0</v>
          </cell>
          <cell r="CA28">
            <v>0</v>
          </cell>
          <cell r="CB28">
            <v>0</v>
          </cell>
          <cell r="CC28">
            <v>0</v>
          </cell>
          <cell r="CD28">
            <v>0</v>
          </cell>
          <cell r="CE28">
            <v>0</v>
          </cell>
          <cell r="CF28">
            <v>0</v>
          </cell>
          <cell r="CG28">
            <v>0</v>
          </cell>
          <cell r="CH28">
            <v>0</v>
          </cell>
        </row>
        <row r="29">
          <cell r="D29">
            <v>0</v>
          </cell>
          <cell r="E29">
            <v>0</v>
          </cell>
          <cell r="F29">
            <v>0</v>
          </cell>
          <cell r="G29">
            <v>0</v>
          </cell>
          <cell r="H29">
            <v>0</v>
          </cell>
          <cell r="I29">
            <v>0</v>
          </cell>
          <cell r="J29">
            <v>0</v>
          </cell>
          <cell r="K29">
            <v>0</v>
          </cell>
          <cell r="L29">
            <v>0</v>
          </cell>
          <cell r="M29">
            <v>0</v>
          </cell>
          <cell r="N29">
            <v>0</v>
          </cell>
          <cell r="O29">
            <v>0</v>
          </cell>
          <cell r="P29">
            <v>0</v>
          </cell>
          <cell r="U29">
            <v>0</v>
          </cell>
          <cell r="V29">
            <v>0</v>
          </cell>
          <cell r="W29">
            <v>0</v>
          </cell>
          <cell r="X29">
            <v>0</v>
          </cell>
          <cell r="Y29">
            <v>0</v>
          </cell>
          <cell r="Z29">
            <v>0</v>
          </cell>
          <cell r="AA29">
            <v>0</v>
          </cell>
          <cell r="AB29">
            <v>0</v>
          </cell>
          <cell r="AC29">
            <v>0</v>
          </cell>
          <cell r="AD29">
            <v>0</v>
          </cell>
          <cell r="AE29">
            <v>0</v>
          </cell>
          <cell r="AF29">
            <v>0</v>
          </cell>
          <cell r="AG29">
            <v>0</v>
          </cell>
          <cell r="AL29">
            <v>0</v>
          </cell>
          <cell r="AM29">
            <v>0</v>
          </cell>
          <cell r="AN29">
            <v>0</v>
          </cell>
          <cell r="AO29">
            <v>0</v>
          </cell>
          <cell r="AP29">
            <v>0</v>
          </cell>
          <cell r="AQ29">
            <v>0</v>
          </cell>
          <cell r="AR29">
            <v>0</v>
          </cell>
          <cell r="AS29">
            <v>0</v>
          </cell>
          <cell r="AT29">
            <v>0</v>
          </cell>
          <cell r="AU29">
            <v>0</v>
          </cell>
          <cell r="AV29">
            <v>0</v>
          </cell>
          <cell r="AW29">
            <v>0</v>
          </cell>
          <cell r="AX29">
            <v>0</v>
          </cell>
          <cell r="BC29">
            <v>0</v>
          </cell>
          <cell r="BD29">
            <v>0</v>
          </cell>
          <cell r="BE29">
            <v>0</v>
          </cell>
          <cell r="BF29">
            <v>0</v>
          </cell>
          <cell r="BG29">
            <v>0</v>
          </cell>
          <cell r="BH29">
            <v>0</v>
          </cell>
          <cell r="BI29">
            <v>0</v>
          </cell>
          <cell r="BJ29">
            <v>0</v>
          </cell>
          <cell r="BK29">
            <v>0</v>
          </cell>
          <cell r="BL29">
            <v>0</v>
          </cell>
          <cell r="BM29">
            <v>0</v>
          </cell>
          <cell r="BN29">
            <v>0</v>
          </cell>
          <cell r="BO29">
            <v>0</v>
          </cell>
          <cell r="BV29">
            <v>0</v>
          </cell>
          <cell r="BW29">
            <v>0</v>
          </cell>
          <cell r="BX29">
            <v>0</v>
          </cell>
          <cell r="BY29">
            <v>0</v>
          </cell>
          <cell r="BZ29">
            <v>0</v>
          </cell>
          <cell r="CA29">
            <v>0</v>
          </cell>
          <cell r="CB29">
            <v>0</v>
          </cell>
          <cell r="CC29">
            <v>0</v>
          </cell>
          <cell r="CD29">
            <v>0</v>
          </cell>
          <cell r="CE29">
            <v>0</v>
          </cell>
          <cell r="CF29">
            <v>0</v>
          </cell>
          <cell r="CG29">
            <v>0</v>
          </cell>
          <cell r="CH29">
            <v>0</v>
          </cell>
        </row>
        <row r="30">
          <cell r="D30">
            <v>0</v>
          </cell>
          <cell r="E30">
            <v>0</v>
          </cell>
          <cell r="F30">
            <v>0</v>
          </cell>
          <cell r="G30">
            <v>0</v>
          </cell>
          <cell r="H30">
            <v>0</v>
          </cell>
          <cell r="I30">
            <v>0</v>
          </cell>
          <cell r="J30">
            <v>0</v>
          </cell>
          <cell r="K30">
            <v>0</v>
          </cell>
          <cell r="L30">
            <v>0</v>
          </cell>
          <cell r="M30">
            <v>0</v>
          </cell>
          <cell r="N30">
            <v>0</v>
          </cell>
          <cell r="O30">
            <v>0</v>
          </cell>
          <cell r="P30">
            <v>0</v>
          </cell>
          <cell r="U30">
            <v>0</v>
          </cell>
          <cell r="V30">
            <v>0</v>
          </cell>
          <cell r="W30">
            <v>0</v>
          </cell>
          <cell r="X30">
            <v>0</v>
          </cell>
          <cell r="Y30">
            <v>0</v>
          </cell>
          <cell r="Z30">
            <v>0</v>
          </cell>
          <cell r="AA30">
            <v>0</v>
          </cell>
          <cell r="AB30">
            <v>0</v>
          </cell>
          <cell r="AC30">
            <v>0</v>
          </cell>
          <cell r="AD30">
            <v>0</v>
          </cell>
          <cell r="AE30">
            <v>0</v>
          </cell>
          <cell r="AF30">
            <v>0</v>
          </cell>
          <cell r="AG30">
            <v>0</v>
          </cell>
          <cell r="AL30">
            <v>0</v>
          </cell>
          <cell r="AM30">
            <v>0</v>
          </cell>
          <cell r="AN30">
            <v>0</v>
          </cell>
          <cell r="AO30">
            <v>0</v>
          </cell>
          <cell r="AP30">
            <v>0</v>
          </cell>
          <cell r="AQ30">
            <v>0</v>
          </cell>
          <cell r="AR30">
            <v>0</v>
          </cell>
          <cell r="AS30">
            <v>0</v>
          </cell>
          <cell r="AT30">
            <v>0</v>
          </cell>
          <cell r="AU30">
            <v>0</v>
          </cell>
          <cell r="AV30">
            <v>0</v>
          </cell>
          <cell r="AW30">
            <v>0</v>
          </cell>
          <cell r="AX30">
            <v>0</v>
          </cell>
          <cell r="BC30">
            <v>0</v>
          </cell>
          <cell r="BD30">
            <v>0</v>
          </cell>
          <cell r="BE30">
            <v>0</v>
          </cell>
          <cell r="BF30">
            <v>0</v>
          </cell>
          <cell r="BG30">
            <v>0</v>
          </cell>
          <cell r="BH30">
            <v>0</v>
          </cell>
          <cell r="BI30">
            <v>0</v>
          </cell>
          <cell r="BJ30">
            <v>0</v>
          </cell>
          <cell r="BK30">
            <v>0</v>
          </cell>
          <cell r="BL30">
            <v>0</v>
          </cell>
          <cell r="BM30">
            <v>0</v>
          </cell>
          <cell r="BN30">
            <v>0</v>
          </cell>
          <cell r="BO30">
            <v>0</v>
          </cell>
          <cell r="BV30">
            <v>0</v>
          </cell>
          <cell r="BW30">
            <v>0</v>
          </cell>
          <cell r="BX30">
            <v>0</v>
          </cell>
          <cell r="BY30">
            <v>0</v>
          </cell>
          <cell r="BZ30">
            <v>0</v>
          </cell>
          <cell r="CA30">
            <v>0</v>
          </cell>
          <cell r="CB30">
            <v>0</v>
          </cell>
          <cell r="CC30">
            <v>0</v>
          </cell>
          <cell r="CD30">
            <v>0</v>
          </cell>
          <cell r="CE30">
            <v>0</v>
          </cell>
          <cell r="CF30">
            <v>0</v>
          </cell>
          <cell r="CG30">
            <v>0</v>
          </cell>
          <cell r="CH30">
            <v>0</v>
          </cell>
        </row>
        <row r="31">
          <cell r="D31">
            <v>0</v>
          </cell>
          <cell r="E31">
            <v>0</v>
          </cell>
          <cell r="F31">
            <v>0</v>
          </cell>
          <cell r="G31">
            <v>0</v>
          </cell>
          <cell r="H31">
            <v>0</v>
          </cell>
          <cell r="I31">
            <v>0</v>
          </cell>
          <cell r="J31">
            <v>0</v>
          </cell>
          <cell r="K31">
            <v>0</v>
          </cell>
          <cell r="L31">
            <v>0</v>
          </cell>
          <cell r="M31">
            <v>0</v>
          </cell>
          <cell r="N31">
            <v>0</v>
          </cell>
          <cell r="O31">
            <v>0</v>
          </cell>
          <cell r="P31">
            <v>0</v>
          </cell>
          <cell r="U31">
            <v>0</v>
          </cell>
          <cell r="V31">
            <v>0</v>
          </cell>
          <cell r="W31">
            <v>0</v>
          </cell>
          <cell r="X31">
            <v>0</v>
          </cell>
          <cell r="Y31">
            <v>0</v>
          </cell>
          <cell r="Z31">
            <v>0</v>
          </cell>
          <cell r="AA31">
            <v>0</v>
          </cell>
          <cell r="AB31">
            <v>0</v>
          </cell>
          <cell r="AC31">
            <v>0</v>
          </cell>
          <cell r="AD31">
            <v>0</v>
          </cell>
          <cell r="AE31">
            <v>0</v>
          </cell>
          <cell r="AF31">
            <v>0</v>
          </cell>
          <cell r="AG31">
            <v>0</v>
          </cell>
          <cell r="AL31">
            <v>0</v>
          </cell>
          <cell r="AM31">
            <v>0</v>
          </cell>
          <cell r="AN31">
            <v>0</v>
          </cell>
          <cell r="AO31">
            <v>0</v>
          </cell>
          <cell r="AP31">
            <v>0</v>
          </cell>
          <cell r="AQ31">
            <v>0</v>
          </cell>
          <cell r="AR31">
            <v>0</v>
          </cell>
          <cell r="AS31">
            <v>0</v>
          </cell>
          <cell r="AT31">
            <v>0</v>
          </cell>
          <cell r="AU31">
            <v>0</v>
          </cell>
          <cell r="AV31">
            <v>0</v>
          </cell>
          <cell r="AW31">
            <v>0</v>
          </cell>
          <cell r="AX31">
            <v>0</v>
          </cell>
          <cell r="BC31">
            <v>0</v>
          </cell>
          <cell r="BD31">
            <v>0</v>
          </cell>
          <cell r="BE31">
            <v>0</v>
          </cell>
          <cell r="BF31">
            <v>0</v>
          </cell>
          <cell r="BG31">
            <v>0</v>
          </cell>
          <cell r="BH31">
            <v>0</v>
          </cell>
          <cell r="BI31">
            <v>0</v>
          </cell>
          <cell r="BJ31">
            <v>0</v>
          </cell>
          <cell r="BK31">
            <v>0</v>
          </cell>
          <cell r="BL31">
            <v>0</v>
          </cell>
          <cell r="BM31">
            <v>0</v>
          </cell>
          <cell r="BN31">
            <v>0</v>
          </cell>
          <cell r="BO31">
            <v>0</v>
          </cell>
          <cell r="BV31">
            <v>0</v>
          </cell>
          <cell r="BW31">
            <v>0</v>
          </cell>
          <cell r="BX31">
            <v>0</v>
          </cell>
          <cell r="BY31">
            <v>0</v>
          </cell>
          <cell r="BZ31">
            <v>0</v>
          </cell>
          <cell r="CA31">
            <v>0</v>
          </cell>
          <cell r="CB31">
            <v>0</v>
          </cell>
          <cell r="CC31">
            <v>0</v>
          </cell>
          <cell r="CD31">
            <v>0</v>
          </cell>
          <cell r="CE31">
            <v>0</v>
          </cell>
          <cell r="CF31">
            <v>0</v>
          </cell>
          <cell r="CG31">
            <v>0</v>
          </cell>
          <cell r="CH31">
            <v>0</v>
          </cell>
        </row>
        <row r="32">
          <cell r="D32">
            <v>0</v>
          </cell>
          <cell r="E32">
            <v>0</v>
          </cell>
          <cell r="F32">
            <v>0</v>
          </cell>
          <cell r="G32">
            <v>0</v>
          </cell>
          <cell r="H32">
            <v>0</v>
          </cell>
          <cell r="I32">
            <v>0</v>
          </cell>
          <cell r="J32">
            <v>0</v>
          </cell>
          <cell r="K32">
            <v>0</v>
          </cell>
          <cell r="L32">
            <v>0</v>
          </cell>
          <cell r="M32">
            <v>0</v>
          </cell>
          <cell r="N32">
            <v>0</v>
          </cell>
          <cell r="O32">
            <v>0</v>
          </cell>
          <cell r="P32">
            <v>0</v>
          </cell>
          <cell r="U32">
            <v>0</v>
          </cell>
          <cell r="V32">
            <v>0</v>
          </cell>
          <cell r="W32">
            <v>0</v>
          </cell>
          <cell r="X32">
            <v>0</v>
          </cell>
          <cell r="Y32">
            <v>0</v>
          </cell>
          <cell r="Z32">
            <v>0</v>
          </cell>
          <cell r="AA32">
            <v>0</v>
          </cell>
          <cell r="AB32">
            <v>0</v>
          </cell>
          <cell r="AC32">
            <v>0</v>
          </cell>
          <cell r="AD32">
            <v>0</v>
          </cell>
          <cell r="AE32">
            <v>0</v>
          </cell>
          <cell r="AF32">
            <v>0</v>
          </cell>
          <cell r="AG32">
            <v>0</v>
          </cell>
          <cell r="AL32">
            <v>0</v>
          </cell>
          <cell r="AM32">
            <v>0</v>
          </cell>
          <cell r="AN32">
            <v>0</v>
          </cell>
          <cell r="AO32">
            <v>0</v>
          </cell>
          <cell r="AP32">
            <v>0</v>
          </cell>
          <cell r="AQ32">
            <v>0</v>
          </cell>
          <cell r="AR32">
            <v>0</v>
          </cell>
          <cell r="AS32">
            <v>0</v>
          </cell>
          <cell r="AT32">
            <v>0</v>
          </cell>
          <cell r="AU32">
            <v>0</v>
          </cell>
          <cell r="AV32">
            <v>0</v>
          </cell>
          <cell r="AW32">
            <v>0</v>
          </cell>
          <cell r="AX32">
            <v>0</v>
          </cell>
          <cell r="BC32">
            <v>0</v>
          </cell>
          <cell r="BD32">
            <v>0</v>
          </cell>
          <cell r="BE32">
            <v>0</v>
          </cell>
          <cell r="BF32">
            <v>0</v>
          </cell>
          <cell r="BG32">
            <v>0</v>
          </cell>
          <cell r="BH32">
            <v>0</v>
          </cell>
          <cell r="BI32">
            <v>0</v>
          </cell>
          <cell r="BJ32">
            <v>0</v>
          </cell>
          <cell r="BK32">
            <v>0</v>
          </cell>
          <cell r="BL32">
            <v>0</v>
          </cell>
          <cell r="BM32">
            <v>0</v>
          </cell>
          <cell r="BN32">
            <v>0</v>
          </cell>
          <cell r="BO32">
            <v>0</v>
          </cell>
          <cell r="BV32">
            <v>0</v>
          </cell>
          <cell r="BW32">
            <v>0</v>
          </cell>
          <cell r="BX32">
            <v>0</v>
          </cell>
          <cell r="BY32">
            <v>0</v>
          </cell>
          <cell r="BZ32">
            <v>0</v>
          </cell>
          <cell r="CA32">
            <v>0</v>
          </cell>
          <cell r="CB32">
            <v>0</v>
          </cell>
          <cell r="CC32">
            <v>0</v>
          </cell>
          <cell r="CD32">
            <v>0</v>
          </cell>
          <cell r="CE32">
            <v>0</v>
          </cell>
          <cell r="CF32">
            <v>0</v>
          </cell>
          <cell r="CG32">
            <v>0</v>
          </cell>
          <cell r="CH32">
            <v>0</v>
          </cell>
        </row>
        <row r="33">
          <cell r="D33">
            <v>0</v>
          </cell>
          <cell r="E33">
            <v>0</v>
          </cell>
          <cell r="F33">
            <v>0</v>
          </cell>
          <cell r="G33">
            <v>0</v>
          </cell>
          <cell r="H33">
            <v>0</v>
          </cell>
          <cell r="I33">
            <v>0</v>
          </cell>
          <cell r="J33">
            <v>0</v>
          </cell>
          <cell r="K33">
            <v>0</v>
          </cell>
          <cell r="L33">
            <v>0</v>
          </cell>
          <cell r="M33">
            <v>0</v>
          </cell>
          <cell r="N33">
            <v>0</v>
          </cell>
          <cell r="O33">
            <v>0</v>
          </cell>
          <cell r="P33">
            <v>0</v>
          </cell>
          <cell r="U33">
            <v>0</v>
          </cell>
          <cell r="V33">
            <v>0</v>
          </cell>
          <cell r="W33">
            <v>0</v>
          </cell>
          <cell r="X33">
            <v>0</v>
          </cell>
          <cell r="Y33">
            <v>0</v>
          </cell>
          <cell r="Z33">
            <v>0</v>
          </cell>
          <cell r="AA33">
            <v>0</v>
          </cell>
          <cell r="AB33">
            <v>0</v>
          </cell>
          <cell r="AC33">
            <v>0</v>
          </cell>
          <cell r="AD33">
            <v>0</v>
          </cell>
          <cell r="AE33">
            <v>0</v>
          </cell>
          <cell r="AF33">
            <v>0</v>
          </cell>
          <cell r="AG33">
            <v>0</v>
          </cell>
          <cell r="AL33">
            <v>0</v>
          </cell>
          <cell r="AM33">
            <v>0</v>
          </cell>
          <cell r="AN33">
            <v>0</v>
          </cell>
          <cell r="AO33">
            <v>0</v>
          </cell>
          <cell r="AP33">
            <v>0</v>
          </cell>
          <cell r="AQ33">
            <v>0</v>
          </cell>
          <cell r="AR33">
            <v>0</v>
          </cell>
          <cell r="AS33">
            <v>0</v>
          </cell>
          <cell r="AT33">
            <v>0</v>
          </cell>
          <cell r="AU33">
            <v>0</v>
          </cell>
          <cell r="AV33">
            <v>0</v>
          </cell>
          <cell r="AW33">
            <v>0</v>
          </cell>
          <cell r="AX33">
            <v>0</v>
          </cell>
          <cell r="BC33">
            <v>0</v>
          </cell>
          <cell r="BD33">
            <v>0</v>
          </cell>
          <cell r="BE33">
            <v>0</v>
          </cell>
          <cell r="BF33">
            <v>0</v>
          </cell>
          <cell r="BG33">
            <v>0</v>
          </cell>
          <cell r="BH33">
            <v>0</v>
          </cell>
          <cell r="BI33">
            <v>0</v>
          </cell>
          <cell r="BJ33">
            <v>0</v>
          </cell>
          <cell r="BK33">
            <v>0</v>
          </cell>
          <cell r="BL33">
            <v>0</v>
          </cell>
          <cell r="BM33">
            <v>0</v>
          </cell>
          <cell r="BN33">
            <v>0</v>
          </cell>
          <cell r="BO33">
            <v>0</v>
          </cell>
          <cell r="BV33">
            <v>0</v>
          </cell>
          <cell r="BW33">
            <v>0</v>
          </cell>
          <cell r="BX33">
            <v>0</v>
          </cell>
          <cell r="BY33">
            <v>0</v>
          </cell>
          <cell r="BZ33">
            <v>0</v>
          </cell>
          <cell r="CA33">
            <v>0</v>
          </cell>
          <cell r="CB33">
            <v>0</v>
          </cell>
          <cell r="CC33">
            <v>0</v>
          </cell>
          <cell r="CD33">
            <v>0</v>
          </cell>
          <cell r="CE33">
            <v>0</v>
          </cell>
          <cell r="CF33">
            <v>0</v>
          </cell>
          <cell r="CG33">
            <v>0</v>
          </cell>
          <cell r="CH33">
            <v>0</v>
          </cell>
        </row>
        <row r="34">
          <cell r="D34">
            <v>0</v>
          </cell>
          <cell r="E34">
            <v>0</v>
          </cell>
          <cell r="F34">
            <v>0</v>
          </cell>
          <cell r="G34">
            <v>0</v>
          </cell>
          <cell r="H34">
            <v>0</v>
          </cell>
          <cell r="I34">
            <v>0</v>
          </cell>
          <cell r="J34">
            <v>0</v>
          </cell>
          <cell r="K34">
            <v>0</v>
          </cell>
          <cell r="L34">
            <v>0</v>
          </cell>
          <cell r="M34">
            <v>0</v>
          </cell>
          <cell r="N34">
            <v>0</v>
          </cell>
          <cell r="O34">
            <v>0</v>
          </cell>
          <cell r="P34">
            <v>0</v>
          </cell>
          <cell r="U34">
            <v>0</v>
          </cell>
          <cell r="V34">
            <v>0</v>
          </cell>
          <cell r="W34">
            <v>0</v>
          </cell>
          <cell r="X34">
            <v>0</v>
          </cell>
          <cell r="Y34">
            <v>0</v>
          </cell>
          <cell r="Z34">
            <v>0</v>
          </cell>
          <cell r="AA34">
            <v>0</v>
          </cell>
          <cell r="AB34">
            <v>0</v>
          </cell>
          <cell r="AC34">
            <v>0</v>
          </cell>
          <cell r="AD34">
            <v>0</v>
          </cell>
          <cell r="AE34">
            <v>0</v>
          </cell>
          <cell r="AF34">
            <v>0</v>
          </cell>
          <cell r="AG34">
            <v>0</v>
          </cell>
          <cell r="AL34">
            <v>0</v>
          </cell>
          <cell r="AM34">
            <v>0</v>
          </cell>
          <cell r="AN34">
            <v>0</v>
          </cell>
          <cell r="AO34">
            <v>0</v>
          </cell>
          <cell r="AP34">
            <v>0</v>
          </cell>
          <cell r="AQ34">
            <v>0</v>
          </cell>
          <cell r="AR34">
            <v>0</v>
          </cell>
          <cell r="AS34">
            <v>0</v>
          </cell>
          <cell r="AT34">
            <v>0</v>
          </cell>
          <cell r="AU34">
            <v>0</v>
          </cell>
          <cell r="AV34">
            <v>0</v>
          </cell>
          <cell r="AW34">
            <v>0</v>
          </cell>
          <cell r="AX34">
            <v>0</v>
          </cell>
          <cell r="BC34">
            <v>0</v>
          </cell>
          <cell r="BD34">
            <v>0</v>
          </cell>
          <cell r="BE34">
            <v>0</v>
          </cell>
          <cell r="BF34">
            <v>0</v>
          </cell>
          <cell r="BG34">
            <v>0</v>
          </cell>
          <cell r="BH34">
            <v>0</v>
          </cell>
          <cell r="BI34">
            <v>0</v>
          </cell>
          <cell r="BJ34">
            <v>0</v>
          </cell>
          <cell r="BK34">
            <v>0</v>
          </cell>
          <cell r="BL34">
            <v>0</v>
          </cell>
          <cell r="BM34">
            <v>0</v>
          </cell>
          <cell r="BN34">
            <v>0</v>
          </cell>
          <cell r="BO34">
            <v>0</v>
          </cell>
          <cell r="BV34">
            <v>0</v>
          </cell>
          <cell r="BW34">
            <v>0</v>
          </cell>
          <cell r="BX34">
            <v>0</v>
          </cell>
          <cell r="BY34">
            <v>0</v>
          </cell>
          <cell r="BZ34">
            <v>0</v>
          </cell>
          <cell r="CA34">
            <v>0</v>
          </cell>
          <cell r="CB34">
            <v>0</v>
          </cell>
          <cell r="CC34">
            <v>0</v>
          </cell>
          <cell r="CD34">
            <v>0</v>
          </cell>
          <cell r="CE34">
            <v>0</v>
          </cell>
          <cell r="CF34">
            <v>0</v>
          </cell>
          <cell r="CG34">
            <v>0</v>
          </cell>
          <cell r="CH34">
            <v>0</v>
          </cell>
        </row>
        <row r="35">
          <cell r="D35">
            <v>0</v>
          </cell>
          <cell r="E35">
            <v>0</v>
          </cell>
          <cell r="F35">
            <v>0</v>
          </cell>
          <cell r="G35">
            <v>0</v>
          </cell>
          <cell r="H35">
            <v>0</v>
          </cell>
          <cell r="I35">
            <v>0</v>
          </cell>
          <cell r="J35">
            <v>0</v>
          </cell>
          <cell r="K35">
            <v>0</v>
          </cell>
          <cell r="L35">
            <v>0</v>
          </cell>
          <cell r="M35">
            <v>0</v>
          </cell>
          <cell r="N35">
            <v>0</v>
          </cell>
          <cell r="O35">
            <v>0</v>
          </cell>
          <cell r="P35">
            <v>0</v>
          </cell>
          <cell r="U35">
            <v>0</v>
          </cell>
          <cell r="V35">
            <v>0</v>
          </cell>
          <cell r="W35">
            <v>0</v>
          </cell>
          <cell r="X35">
            <v>0</v>
          </cell>
          <cell r="Y35">
            <v>0</v>
          </cell>
          <cell r="Z35">
            <v>0</v>
          </cell>
          <cell r="AA35">
            <v>0</v>
          </cell>
          <cell r="AB35">
            <v>0</v>
          </cell>
          <cell r="AC35">
            <v>0</v>
          </cell>
          <cell r="AD35">
            <v>0</v>
          </cell>
          <cell r="AE35">
            <v>0</v>
          </cell>
          <cell r="AF35">
            <v>0</v>
          </cell>
          <cell r="AG35">
            <v>0</v>
          </cell>
          <cell r="AL35">
            <v>0</v>
          </cell>
          <cell r="AM35">
            <v>0</v>
          </cell>
          <cell r="AN35">
            <v>0</v>
          </cell>
          <cell r="AO35">
            <v>0</v>
          </cell>
          <cell r="AP35">
            <v>0</v>
          </cell>
          <cell r="AQ35">
            <v>0</v>
          </cell>
          <cell r="AR35">
            <v>0</v>
          </cell>
          <cell r="AS35">
            <v>0</v>
          </cell>
          <cell r="AT35">
            <v>0</v>
          </cell>
          <cell r="AU35">
            <v>0</v>
          </cell>
          <cell r="AV35">
            <v>0</v>
          </cell>
          <cell r="AW35">
            <v>0</v>
          </cell>
          <cell r="AX35">
            <v>0</v>
          </cell>
          <cell r="BC35">
            <v>0</v>
          </cell>
          <cell r="BD35">
            <v>0</v>
          </cell>
          <cell r="BE35">
            <v>0</v>
          </cell>
          <cell r="BF35">
            <v>0</v>
          </cell>
          <cell r="BG35">
            <v>0</v>
          </cell>
          <cell r="BH35">
            <v>0</v>
          </cell>
          <cell r="BI35">
            <v>0</v>
          </cell>
          <cell r="BJ35">
            <v>0</v>
          </cell>
          <cell r="BK35">
            <v>0</v>
          </cell>
          <cell r="BL35">
            <v>0</v>
          </cell>
          <cell r="BM35">
            <v>0</v>
          </cell>
          <cell r="BN35">
            <v>0</v>
          </cell>
          <cell r="BO35">
            <v>0</v>
          </cell>
          <cell r="BV35">
            <v>0</v>
          </cell>
          <cell r="BW35">
            <v>0</v>
          </cell>
          <cell r="BX35">
            <v>0</v>
          </cell>
          <cell r="BY35">
            <v>0</v>
          </cell>
          <cell r="BZ35">
            <v>0</v>
          </cell>
          <cell r="CA35">
            <v>0</v>
          </cell>
          <cell r="CB35">
            <v>0</v>
          </cell>
          <cell r="CC35">
            <v>0</v>
          </cell>
          <cell r="CD35">
            <v>0</v>
          </cell>
          <cell r="CE35">
            <v>0</v>
          </cell>
          <cell r="CF35">
            <v>0</v>
          </cell>
          <cell r="CG35">
            <v>0</v>
          </cell>
          <cell r="CH35">
            <v>0</v>
          </cell>
        </row>
        <row r="38">
          <cell r="D38">
            <v>0</v>
          </cell>
          <cell r="E38">
            <v>0</v>
          </cell>
          <cell r="F38">
            <v>0</v>
          </cell>
          <cell r="G38">
            <v>0</v>
          </cell>
          <cell r="H38">
            <v>1</v>
          </cell>
          <cell r="I38">
            <v>0</v>
          </cell>
          <cell r="J38">
            <v>0</v>
          </cell>
          <cell r="K38">
            <v>0</v>
          </cell>
          <cell r="L38">
            <v>1</v>
          </cell>
          <cell r="M38">
            <v>1</v>
          </cell>
          <cell r="N38">
            <v>0</v>
          </cell>
          <cell r="O38">
            <v>0</v>
          </cell>
          <cell r="P38">
            <v>0</v>
          </cell>
          <cell r="U38">
            <v>0</v>
          </cell>
          <cell r="V38">
            <v>0</v>
          </cell>
          <cell r="W38">
            <v>1</v>
          </cell>
          <cell r="X38">
            <v>0</v>
          </cell>
          <cell r="Y38">
            <v>0</v>
          </cell>
          <cell r="Z38">
            <v>0</v>
          </cell>
          <cell r="AA38">
            <v>0</v>
          </cell>
          <cell r="AB38">
            <v>0</v>
          </cell>
          <cell r="AC38">
            <v>0</v>
          </cell>
          <cell r="AD38">
            <v>0</v>
          </cell>
          <cell r="AE38">
            <v>0</v>
          </cell>
          <cell r="AF38">
            <v>0</v>
          </cell>
          <cell r="AG38">
            <v>0</v>
          </cell>
          <cell r="AL38">
            <v>0</v>
          </cell>
          <cell r="AM38">
            <v>0</v>
          </cell>
          <cell r="AN38">
            <v>0</v>
          </cell>
          <cell r="AO38">
            <v>0</v>
          </cell>
          <cell r="AP38">
            <v>0</v>
          </cell>
          <cell r="AQ38">
            <v>0</v>
          </cell>
          <cell r="AR38">
            <v>0</v>
          </cell>
          <cell r="AS38">
            <v>0</v>
          </cell>
          <cell r="AT38">
            <v>0</v>
          </cell>
          <cell r="AU38">
            <v>0</v>
          </cell>
          <cell r="AV38">
            <v>0</v>
          </cell>
          <cell r="AW38">
            <v>0</v>
          </cell>
          <cell r="AX38">
            <v>0</v>
          </cell>
          <cell r="BC38">
            <v>0</v>
          </cell>
          <cell r="BD38">
            <v>0</v>
          </cell>
          <cell r="BE38">
            <v>0</v>
          </cell>
          <cell r="BF38">
            <v>0</v>
          </cell>
          <cell r="BG38">
            <v>0</v>
          </cell>
          <cell r="BH38">
            <v>0</v>
          </cell>
          <cell r="BI38">
            <v>0</v>
          </cell>
          <cell r="BJ38">
            <v>0</v>
          </cell>
          <cell r="BK38">
            <v>0</v>
          </cell>
          <cell r="BL38">
            <v>0</v>
          </cell>
          <cell r="BM38">
            <v>0</v>
          </cell>
          <cell r="BN38">
            <v>0</v>
          </cell>
          <cell r="BO38">
            <v>0</v>
          </cell>
          <cell r="BV38">
            <v>0</v>
          </cell>
          <cell r="BW38">
            <v>0</v>
          </cell>
          <cell r="BX38">
            <v>0</v>
          </cell>
          <cell r="BY38">
            <v>0</v>
          </cell>
          <cell r="BZ38">
            <v>1</v>
          </cell>
          <cell r="CA38">
            <v>0</v>
          </cell>
          <cell r="CB38">
            <v>0</v>
          </cell>
          <cell r="CC38">
            <v>0</v>
          </cell>
          <cell r="CD38">
            <v>1</v>
          </cell>
          <cell r="CE38">
            <v>1</v>
          </cell>
          <cell r="CF38">
            <v>0</v>
          </cell>
          <cell r="CG38">
            <v>0</v>
          </cell>
          <cell r="CH38">
            <v>0</v>
          </cell>
        </row>
        <row r="39">
          <cell r="D39">
            <v>0</v>
          </cell>
          <cell r="E39">
            <v>0</v>
          </cell>
          <cell r="F39">
            <v>0</v>
          </cell>
          <cell r="G39">
            <v>0</v>
          </cell>
          <cell r="H39">
            <v>0</v>
          </cell>
          <cell r="I39">
            <v>0</v>
          </cell>
          <cell r="J39">
            <v>0</v>
          </cell>
          <cell r="K39">
            <v>0</v>
          </cell>
          <cell r="L39">
            <v>0</v>
          </cell>
          <cell r="M39">
            <v>0</v>
          </cell>
          <cell r="N39">
            <v>0</v>
          </cell>
          <cell r="O39">
            <v>0</v>
          </cell>
          <cell r="P39">
            <v>0</v>
          </cell>
          <cell r="U39">
            <v>0</v>
          </cell>
          <cell r="V39">
            <v>0</v>
          </cell>
          <cell r="W39">
            <v>0</v>
          </cell>
          <cell r="X39">
            <v>0</v>
          </cell>
          <cell r="Y39">
            <v>0</v>
          </cell>
          <cell r="Z39">
            <v>0</v>
          </cell>
          <cell r="AA39">
            <v>0</v>
          </cell>
          <cell r="AB39">
            <v>0</v>
          </cell>
          <cell r="AC39">
            <v>0</v>
          </cell>
          <cell r="AD39">
            <v>0</v>
          </cell>
          <cell r="AE39">
            <v>0</v>
          </cell>
          <cell r="AF39">
            <v>0</v>
          </cell>
          <cell r="AG39">
            <v>0</v>
          </cell>
          <cell r="AL39">
            <v>0</v>
          </cell>
          <cell r="AM39">
            <v>0</v>
          </cell>
          <cell r="AN39">
            <v>0</v>
          </cell>
          <cell r="AO39">
            <v>0</v>
          </cell>
          <cell r="AP39">
            <v>0</v>
          </cell>
          <cell r="AQ39">
            <v>0</v>
          </cell>
          <cell r="AR39">
            <v>0</v>
          </cell>
          <cell r="AS39">
            <v>0</v>
          </cell>
          <cell r="AT39">
            <v>0</v>
          </cell>
          <cell r="AU39">
            <v>0</v>
          </cell>
          <cell r="AV39">
            <v>0</v>
          </cell>
          <cell r="AW39">
            <v>0</v>
          </cell>
          <cell r="AX39">
            <v>0</v>
          </cell>
          <cell r="BC39">
            <v>0</v>
          </cell>
          <cell r="BD39">
            <v>0</v>
          </cell>
          <cell r="BE39">
            <v>0</v>
          </cell>
          <cell r="BF39">
            <v>0</v>
          </cell>
          <cell r="BG39">
            <v>0</v>
          </cell>
          <cell r="BH39">
            <v>0</v>
          </cell>
          <cell r="BI39">
            <v>0</v>
          </cell>
          <cell r="BJ39">
            <v>0</v>
          </cell>
          <cell r="BK39">
            <v>0</v>
          </cell>
          <cell r="BL39">
            <v>0</v>
          </cell>
          <cell r="BM39">
            <v>0</v>
          </cell>
          <cell r="BN39">
            <v>0</v>
          </cell>
          <cell r="BO39">
            <v>0</v>
          </cell>
          <cell r="BV39">
            <v>0</v>
          </cell>
          <cell r="BW39">
            <v>0</v>
          </cell>
          <cell r="BX39">
            <v>0</v>
          </cell>
          <cell r="BY39">
            <v>0</v>
          </cell>
          <cell r="BZ39">
            <v>0</v>
          </cell>
          <cell r="CA39">
            <v>0</v>
          </cell>
          <cell r="CB39">
            <v>0</v>
          </cell>
          <cell r="CC39">
            <v>0</v>
          </cell>
          <cell r="CD39">
            <v>0</v>
          </cell>
          <cell r="CE39">
            <v>0</v>
          </cell>
          <cell r="CF39">
            <v>0</v>
          </cell>
          <cell r="CG39">
            <v>0</v>
          </cell>
          <cell r="CH39">
            <v>0</v>
          </cell>
        </row>
        <row r="40">
          <cell r="D40">
            <v>0</v>
          </cell>
          <cell r="E40">
            <v>0</v>
          </cell>
          <cell r="F40">
            <v>0</v>
          </cell>
          <cell r="G40">
            <v>0</v>
          </cell>
          <cell r="H40">
            <v>0</v>
          </cell>
          <cell r="I40">
            <v>0</v>
          </cell>
          <cell r="J40">
            <v>0</v>
          </cell>
          <cell r="K40">
            <v>0</v>
          </cell>
          <cell r="L40">
            <v>0</v>
          </cell>
          <cell r="M40">
            <v>0</v>
          </cell>
          <cell r="N40">
            <v>0</v>
          </cell>
          <cell r="O40">
            <v>0</v>
          </cell>
          <cell r="P40">
            <v>0</v>
          </cell>
          <cell r="U40">
            <v>0</v>
          </cell>
          <cell r="V40">
            <v>0</v>
          </cell>
          <cell r="W40">
            <v>0</v>
          </cell>
          <cell r="X40">
            <v>0</v>
          </cell>
          <cell r="Y40">
            <v>0</v>
          </cell>
          <cell r="Z40">
            <v>0</v>
          </cell>
          <cell r="AA40">
            <v>0</v>
          </cell>
          <cell r="AB40">
            <v>0</v>
          </cell>
          <cell r="AC40">
            <v>0</v>
          </cell>
          <cell r="AD40">
            <v>0</v>
          </cell>
          <cell r="AE40">
            <v>0</v>
          </cell>
          <cell r="AF40">
            <v>0</v>
          </cell>
          <cell r="AG40">
            <v>0</v>
          </cell>
          <cell r="AL40">
            <v>0</v>
          </cell>
          <cell r="AM40">
            <v>0</v>
          </cell>
          <cell r="AN40">
            <v>0</v>
          </cell>
          <cell r="AO40">
            <v>0</v>
          </cell>
          <cell r="AP40">
            <v>0</v>
          </cell>
          <cell r="AQ40">
            <v>0</v>
          </cell>
          <cell r="AR40">
            <v>0</v>
          </cell>
          <cell r="AS40">
            <v>0</v>
          </cell>
          <cell r="AT40">
            <v>0</v>
          </cell>
          <cell r="AU40">
            <v>0</v>
          </cell>
          <cell r="AV40">
            <v>0</v>
          </cell>
          <cell r="AW40">
            <v>0</v>
          </cell>
          <cell r="AX40">
            <v>0</v>
          </cell>
          <cell r="BC40">
            <v>0</v>
          </cell>
          <cell r="BD40">
            <v>0</v>
          </cell>
          <cell r="BE40">
            <v>0</v>
          </cell>
          <cell r="BF40">
            <v>0</v>
          </cell>
          <cell r="BG40">
            <v>0</v>
          </cell>
          <cell r="BH40">
            <v>0</v>
          </cell>
          <cell r="BI40">
            <v>0</v>
          </cell>
          <cell r="BJ40">
            <v>0</v>
          </cell>
          <cell r="BK40">
            <v>0</v>
          </cell>
          <cell r="BL40">
            <v>0</v>
          </cell>
          <cell r="BM40">
            <v>0</v>
          </cell>
          <cell r="BN40">
            <v>0</v>
          </cell>
          <cell r="BO40">
            <v>0</v>
          </cell>
          <cell r="BV40">
            <v>0</v>
          </cell>
          <cell r="BW40">
            <v>0</v>
          </cell>
          <cell r="BX40">
            <v>0</v>
          </cell>
          <cell r="BY40">
            <v>0</v>
          </cell>
          <cell r="BZ40">
            <v>0</v>
          </cell>
          <cell r="CA40">
            <v>0</v>
          </cell>
          <cell r="CB40">
            <v>0</v>
          </cell>
          <cell r="CC40">
            <v>0</v>
          </cell>
          <cell r="CD40">
            <v>0</v>
          </cell>
          <cell r="CE40">
            <v>0</v>
          </cell>
          <cell r="CF40">
            <v>0</v>
          </cell>
          <cell r="CG40">
            <v>0</v>
          </cell>
          <cell r="CH40">
            <v>0</v>
          </cell>
        </row>
        <row r="41">
          <cell r="D41">
            <v>0</v>
          </cell>
          <cell r="E41">
            <v>0</v>
          </cell>
          <cell r="F41">
            <v>0</v>
          </cell>
          <cell r="G41">
            <v>0</v>
          </cell>
          <cell r="H41">
            <v>0</v>
          </cell>
          <cell r="I41">
            <v>0</v>
          </cell>
          <cell r="J41">
            <v>0</v>
          </cell>
          <cell r="K41">
            <v>0</v>
          </cell>
          <cell r="L41">
            <v>0</v>
          </cell>
          <cell r="M41">
            <v>0</v>
          </cell>
          <cell r="N41">
            <v>0</v>
          </cell>
          <cell r="O41">
            <v>0</v>
          </cell>
          <cell r="P41">
            <v>0</v>
          </cell>
          <cell r="U41">
            <v>0</v>
          </cell>
          <cell r="V41">
            <v>0</v>
          </cell>
          <cell r="W41">
            <v>0</v>
          </cell>
          <cell r="X41">
            <v>0</v>
          </cell>
          <cell r="Y41">
            <v>0</v>
          </cell>
          <cell r="Z41">
            <v>0</v>
          </cell>
          <cell r="AA41">
            <v>0</v>
          </cell>
          <cell r="AB41">
            <v>0</v>
          </cell>
          <cell r="AC41">
            <v>0</v>
          </cell>
          <cell r="AD41">
            <v>0</v>
          </cell>
          <cell r="AE41">
            <v>0</v>
          </cell>
          <cell r="AF41">
            <v>0</v>
          </cell>
          <cell r="AG41">
            <v>0</v>
          </cell>
          <cell r="AL41">
            <v>0</v>
          </cell>
          <cell r="AM41">
            <v>0</v>
          </cell>
          <cell r="AN41">
            <v>0</v>
          </cell>
          <cell r="AO41">
            <v>0</v>
          </cell>
          <cell r="AP41">
            <v>0</v>
          </cell>
          <cell r="AQ41">
            <v>0</v>
          </cell>
          <cell r="AR41">
            <v>0</v>
          </cell>
          <cell r="AS41">
            <v>0</v>
          </cell>
          <cell r="AT41">
            <v>0</v>
          </cell>
          <cell r="AU41">
            <v>0</v>
          </cell>
          <cell r="AV41">
            <v>0</v>
          </cell>
          <cell r="AW41">
            <v>0</v>
          </cell>
          <cell r="AX41">
            <v>0</v>
          </cell>
          <cell r="BC41">
            <v>0</v>
          </cell>
          <cell r="BD41">
            <v>0</v>
          </cell>
          <cell r="BE41">
            <v>0</v>
          </cell>
          <cell r="BF41">
            <v>0</v>
          </cell>
          <cell r="BG41">
            <v>0</v>
          </cell>
          <cell r="BH41">
            <v>0</v>
          </cell>
          <cell r="BI41">
            <v>0</v>
          </cell>
          <cell r="BJ41">
            <v>0</v>
          </cell>
          <cell r="BK41">
            <v>0</v>
          </cell>
          <cell r="BL41">
            <v>0</v>
          </cell>
          <cell r="BM41">
            <v>0</v>
          </cell>
          <cell r="BN41">
            <v>0</v>
          </cell>
          <cell r="BO41">
            <v>0</v>
          </cell>
          <cell r="BV41">
            <v>0</v>
          </cell>
          <cell r="BW41">
            <v>0</v>
          </cell>
          <cell r="BX41">
            <v>0</v>
          </cell>
          <cell r="BY41">
            <v>0</v>
          </cell>
          <cell r="BZ41">
            <v>0</v>
          </cell>
          <cell r="CA41">
            <v>0</v>
          </cell>
          <cell r="CB41">
            <v>0</v>
          </cell>
          <cell r="CC41">
            <v>0</v>
          </cell>
          <cell r="CD41">
            <v>0</v>
          </cell>
          <cell r="CE41">
            <v>0</v>
          </cell>
          <cell r="CF41">
            <v>0</v>
          </cell>
          <cell r="CG41">
            <v>0</v>
          </cell>
          <cell r="CH41">
            <v>0</v>
          </cell>
        </row>
        <row r="42">
          <cell r="D42">
            <v>0</v>
          </cell>
          <cell r="E42">
            <v>0</v>
          </cell>
          <cell r="F42">
            <v>0</v>
          </cell>
          <cell r="G42">
            <v>0</v>
          </cell>
          <cell r="H42">
            <v>0</v>
          </cell>
          <cell r="I42">
            <v>0</v>
          </cell>
          <cell r="J42">
            <v>0</v>
          </cell>
          <cell r="K42">
            <v>0</v>
          </cell>
          <cell r="L42">
            <v>0</v>
          </cell>
          <cell r="M42">
            <v>0</v>
          </cell>
          <cell r="N42">
            <v>0</v>
          </cell>
          <cell r="O42">
            <v>0</v>
          </cell>
          <cell r="P42">
            <v>0</v>
          </cell>
          <cell r="U42">
            <v>0</v>
          </cell>
          <cell r="V42">
            <v>0</v>
          </cell>
          <cell r="W42">
            <v>0</v>
          </cell>
          <cell r="X42">
            <v>0</v>
          </cell>
          <cell r="Y42">
            <v>0</v>
          </cell>
          <cell r="Z42">
            <v>0</v>
          </cell>
          <cell r="AA42">
            <v>0</v>
          </cell>
          <cell r="AB42">
            <v>0</v>
          </cell>
          <cell r="AC42">
            <v>0</v>
          </cell>
          <cell r="AD42">
            <v>0</v>
          </cell>
          <cell r="AE42">
            <v>0</v>
          </cell>
          <cell r="AF42">
            <v>0</v>
          </cell>
          <cell r="AG42">
            <v>0</v>
          </cell>
          <cell r="AL42">
            <v>0</v>
          </cell>
          <cell r="AM42">
            <v>0</v>
          </cell>
          <cell r="AN42">
            <v>0</v>
          </cell>
          <cell r="AO42">
            <v>0</v>
          </cell>
          <cell r="AP42">
            <v>0</v>
          </cell>
          <cell r="AQ42">
            <v>0</v>
          </cell>
          <cell r="AR42">
            <v>0</v>
          </cell>
          <cell r="AS42">
            <v>0</v>
          </cell>
          <cell r="AT42">
            <v>0</v>
          </cell>
          <cell r="AU42">
            <v>0</v>
          </cell>
          <cell r="AV42">
            <v>0</v>
          </cell>
          <cell r="AW42">
            <v>0</v>
          </cell>
          <cell r="AX42">
            <v>0</v>
          </cell>
          <cell r="BC42">
            <v>0</v>
          </cell>
          <cell r="BD42">
            <v>0</v>
          </cell>
          <cell r="BE42">
            <v>0</v>
          </cell>
          <cell r="BF42">
            <v>0</v>
          </cell>
          <cell r="BG42">
            <v>0</v>
          </cell>
          <cell r="BH42">
            <v>0</v>
          </cell>
          <cell r="BI42">
            <v>0</v>
          </cell>
          <cell r="BJ42">
            <v>0</v>
          </cell>
          <cell r="BK42">
            <v>0</v>
          </cell>
          <cell r="BL42">
            <v>0</v>
          </cell>
          <cell r="BM42">
            <v>0</v>
          </cell>
          <cell r="BN42">
            <v>0</v>
          </cell>
          <cell r="BO42">
            <v>0</v>
          </cell>
          <cell r="BV42">
            <v>0</v>
          </cell>
          <cell r="BW42">
            <v>0</v>
          </cell>
          <cell r="BX42">
            <v>0</v>
          </cell>
          <cell r="BY42">
            <v>0</v>
          </cell>
          <cell r="BZ42">
            <v>0</v>
          </cell>
          <cell r="CA42">
            <v>0</v>
          </cell>
          <cell r="CB42">
            <v>0</v>
          </cell>
          <cell r="CC42">
            <v>0</v>
          </cell>
          <cell r="CD42">
            <v>0</v>
          </cell>
          <cell r="CE42">
            <v>0</v>
          </cell>
          <cell r="CF42">
            <v>0</v>
          </cell>
          <cell r="CG42">
            <v>0</v>
          </cell>
          <cell r="CH42">
            <v>0</v>
          </cell>
        </row>
        <row r="43">
          <cell r="D43">
            <v>0</v>
          </cell>
          <cell r="E43">
            <v>0</v>
          </cell>
          <cell r="F43">
            <v>0</v>
          </cell>
          <cell r="G43">
            <v>0</v>
          </cell>
          <cell r="H43">
            <v>1</v>
          </cell>
          <cell r="I43">
            <v>0</v>
          </cell>
          <cell r="J43">
            <v>0</v>
          </cell>
          <cell r="K43">
            <v>0</v>
          </cell>
          <cell r="L43">
            <v>0</v>
          </cell>
          <cell r="M43">
            <v>0</v>
          </cell>
          <cell r="N43">
            <v>0</v>
          </cell>
          <cell r="O43">
            <v>0</v>
          </cell>
          <cell r="P43">
            <v>0</v>
          </cell>
          <cell r="U43">
            <v>0</v>
          </cell>
          <cell r="V43">
            <v>0</v>
          </cell>
          <cell r="W43">
            <v>0</v>
          </cell>
          <cell r="X43">
            <v>0</v>
          </cell>
          <cell r="Y43">
            <v>0</v>
          </cell>
          <cell r="Z43">
            <v>0</v>
          </cell>
          <cell r="AA43">
            <v>0</v>
          </cell>
          <cell r="AB43">
            <v>0</v>
          </cell>
          <cell r="AC43">
            <v>0</v>
          </cell>
          <cell r="AD43">
            <v>0</v>
          </cell>
          <cell r="AE43">
            <v>0</v>
          </cell>
          <cell r="AF43">
            <v>0</v>
          </cell>
          <cell r="AG43">
            <v>0</v>
          </cell>
          <cell r="AL43">
            <v>0</v>
          </cell>
          <cell r="AM43">
            <v>0</v>
          </cell>
          <cell r="AN43">
            <v>0</v>
          </cell>
          <cell r="AO43">
            <v>0</v>
          </cell>
          <cell r="AP43">
            <v>0</v>
          </cell>
          <cell r="AQ43">
            <v>0</v>
          </cell>
          <cell r="AR43">
            <v>0</v>
          </cell>
          <cell r="AS43">
            <v>0</v>
          </cell>
          <cell r="AT43">
            <v>0</v>
          </cell>
          <cell r="AU43">
            <v>0</v>
          </cell>
          <cell r="AV43">
            <v>0</v>
          </cell>
          <cell r="AW43">
            <v>0</v>
          </cell>
          <cell r="AX43">
            <v>0</v>
          </cell>
          <cell r="BC43">
            <v>0</v>
          </cell>
          <cell r="BD43">
            <v>0</v>
          </cell>
          <cell r="BE43">
            <v>0</v>
          </cell>
          <cell r="BF43">
            <v>0</v>
          </cell>
          <cell r="BG43">
            <v>0</v>
          </cell>
          <cell r="BH43">
            <v>0</v>
          </cell>
          <cell r="BI43">
            <v>0</v>
          </cell>
          <cell r="BJ43">
            <v>0</v>
          </cell>
          <cell r="BK43">
            <v>0</v>
          </cell>
          <cell r="BL43">
            <v>0</v>
          </cell>
          <cell r="BM43">
            <v>0</v>
          </cell>
          <cell r="BN43">
            <v>0</v>
          </cell>
          <cell r="BO43">
            <v>0</v>
          </cell>
          <cell r="BV43">
            <v>0</v>
          </cell>
          <cell r="BW43">
            <v>0</v>
          </cell>
          <cell r="BX43">
            <v>0</v>
          </cell>
          <cell r="BY43">
            <v>0</v>
          </cell>
          <cell r="BZ43">
            <v>1</v>
          </cell>
          <cell r="CA43">
            <v>0</v>
          </cell>
          <cell r="CB43">
            <v>0</v>
          </cell>
          <cell r="CC43">
            <v>0</v>
          </cell>
          <cell r="CD43">
            <v>0</v>
          </cell>
          <cell r="CE43">
            <v>0</v>
          </cell>
          <cell r="CF43">
            <v>0</v>
          </cell>
          <cell r="CG43">
            <v>0</v>
          </cell>
          <cell r="CH43">
            <v>0</v>
          </cell>
        </row>
        <row r="44">
          <cell r="D44">
            <v>0</v>
          </cell>
          <cell r="E44">
            <v>0</v>
          </cell>
          <cell r="F44">
            <v>3</v>
          </cell>
          <cell r="G44">
            <v>0</v>
          </cell>
          <cell r="H44">
            <v>2</v>
          </cell>
          <cell r="I44">
            <v>0</v>
          </cell>
          <cell r="J44">
            <v>2</v>
          </cell>
          <cell r="K44">
            <v>0</v>
          </cell>
          <cell r="L44">
            <v>0</v>
          </cell>
          <cell r="M44">
            <v>0</v>
          </cell>
          <cell r="N44">
            <v>0</v>
          </cell>
          <cell r="O44">
            <v>0</v>
          </cell>
          <cell r="P44">
            <v>0</v>
          </cell>
          <cell r="U44">
            <v>0</v>
          </cell>
          <cell r="V44">
            <v>0</v>
          </cell>
          <cell r="W44">
            <v>0</v>
          </cell>
          <cell r="X44">
            <v>1</v>
          </cell>
          <cell r="Y44">
            <v>0</v>
          </cell>
          <cell r="Z44">
            <v>0</v>
          </cell>
          <cell r="AA44">
            <v>1</v>
          </cell>
          <cell r="AB44">
            <v>0</v>
          </cell>
          <cell r="AC44">
            <v>1</v>
          </cell>
          <cell r="AD44">
            <v>0</v>
          </cell>
          <cell r="AE44">
            <v>1</v>
          </cell>
          <cell r="AF44">
            <v>0</v>
          </cell>
          <cell r="AG44">
            <v>0</v>
          </cell>
          <cell r="AL44">
            <v>0</v>
          </cell>
          <cell r="AM44">
            <v>0</v>
          </cell>
          <cell r="AN44">
            <v>0</v>
          </cell>
          <cell r="AO44">
            <v>0</v>
          </cell>
          <cell r="AP44">
            <v>0</v>
          </cell>
          <cell r="AQ44">
            <v>0</v>
          </cell>
          <cell r="AR44">
            <v>0</v>
          </cell>
          <cell r="AS44">
            <v>0</v>
          </cell>
          <cell r="AT44">
            <v>0</v>
          </cell>
          <cell r="AU44">
            <v>0</v>
          </cell>
          <cell r="AV44">
            <v>0</v>
          </cell>
          <cell r="AW44">
            <v>0</v>
          </cell>
          <cell r="AX44">
            <v>0</v>
          </cell>
          <cell r="BC44">
            <v>0</v>
          </cell>
          <cell r="BD44">
            <v>0</v>
          </cell>
          <cell r="BE44">
            <v>0</v>
          </cell>
          <cell r="BF44">
            <v>0</v>
          </cell>
          <cell r="BG44">
            <v>0</v>
          </cell>
          <cell r="BH44">
            <v>0</v>
          </cell>
          <cell r="BI44">
            <v>0</v>
          </cell>
          <cell r="BJ44">
            <v>0</v>
          </cell>
          <cell r="BK44">
            <v>0</v>
          </cell>
          <cell r="BL44">
            <v>0</v>
          </cell>
          <cell r="BM44">
            <v>0</v>
          </cell>
          <cell r="BN44">
            <v>0</v>
          </cell>
          <cell r="BO44">
            <v>0</v>
          </cell>
          <cell r="BV44">
            <v>0</v>
          </cell>
          <cell r="BW44">
            <v>0</v>
          </cell>
          <cell r="BX44">
            <v>3</v>
          </cell>
          <cell r="BY44">
            <v>0</v>
          </cell>
          <cell r="BZ44">
            <v>2</v>
          </cell>
          <cell r="CA44">
            <v>0</v>
          </cell>
          <cell r="CB44">
            <v>2</v>
          </cell>
          <cell r="CC44">
            <v>0</v>
          </cell>
          <cell r="CD44">
            <v>0</v>
          </cell>
          <cell r="CE44">
            <v>0</v>
          </cell>
          <cell r="CF44">
            <v>0</v>
          </cell>
          <cell r="CG44">
            <v>0</v>
          </cell>
          <cell r="CH44">
            <v>0</v>
          </cell>
        </row>
        <row r="45">
          <cell r="D45">
            <v>0</v>
          </cell>
          <cell r="E45">
            <v>0</v>
          </cell>
          <cell r="F45">
            <v>0</v>
          </cell>
          <cell r="G45">
            <v>0</v>
          </cell>
          <cell r="H45">
            <v>0</v>
          </cell>
          <cell r="I45">
            <v>0</v>
          </cell>
          <cell r="J45">
            <v>0</v>
          </cell>
          <cell r="K45">
            <v>0</v>
          </cell>
          <cell r="L45">
            <v>0</v>
          </cell>
          <cell r="M45">
            <v>0</v>
          </cell>
          <cell r="N45">
            <v>0</v>
          </cell>
          <cell r="O45">
            <v>0</v>
          </cell>
          <cell r="P45">
            <v>0</v>
          </cell>
          <cell r="U45">
            <v>0</v>
          </cell>
          <cell r="V45">
            <v>0</v>
          </cell>
          <cell r="W45">
            <v>1</v>
          </cell>
          <cell r="X45">
            <v>0</v>
          </cell>
          <cell r="Y45">
            <v>0</v>
          </cell>
          <cell r="Z45">
            <v>0</v>
          </cell>
          <cell r="AA45">
            <v>0</v>
          </cell>
          <cell r="AB45">
            <v>0</v>
          </cell>
          <cell r="AC45">
            <v>0</v>
          </cell>
          <cell r="AD45">
            <v>0</v>
          </cell>
          <cell r="AE45">
            <v>0</v>
          </cell>
          <cell r="AF45">
            <v>0</v>
          </cell>
          <cell r="AG45">
            <v>0</v>
          </cell>
          <cell r="AL45">
            <v>0</v>
          </cell>
          <cell r="AM45">
            <v>0</v>
          </cell>
          <cell r="AN45">
            <v>0</v>
          </cell>
          <cell r="AO45">
            <v>0</v>
          </cell>
          <cell r="AP45">
            <v>0</v>
          </cell>
          <cell r="AQ45">
            <v>0</v>
          </cell>
          <cell r="AR45">
            <v>0</v>
          </cell>
          <cell r="AS45">
            <v>0</v>
          </cell>
          <cell r="AT45">
            <v>0</v>
          </cell>
          <cell r="AU45">
            <v>0</v>
          </cell>
          <cell r="AV45">
            <v>0</v>
          </cell>
          <cell r="AW45">
            <v>0</v>
          </cell>
          <cell r="AX45">
            <v>0</v>
          </cell>
          <cell r="BC45">
            <v>0</v>
          </cell>
          <cell r="BD45">
            <v>0</v>
          </cell>
          <cell r="BE45">
            <v>0</v>
          </cell>
          <cell r="BF45">
            <v>0</v>
          </cell>
          <cell r="BG45">
            <v>0</v>
          </cell>
          <cell r="BH45">
            <v>0</v>
          </cell>
          <cell r="BI45">
            <v>0</v>
          </cell>
          <cell r="BJ45">
            <v>0</v>
          </cell>
          <cell r="BK45">
            <v>0</v>
          </cell>
          <cell r="BL45">
            <v>0</v>
          </cell>
          <cell r="BM45">
            <v>0</v>
          </cell>
          <cell r="BN45">
            <v>0</v>
          </cell>
          <cell r="BO45">
            <v>0</v>
          </cell>
          <cell r="BV45">
            <v>0</v>
          </cell>
          <cell r="BW45">
            <v>0</v>
          </cell>
          <cell r="BX45">
            <v>0</v>
          </cell>
          <cell r="BY45">
            <v>0</v>
          </cell>
          <cell r="BZ45">
            <v>0</v>
          </cell>
          <cell r="CA45">
            <v>0</v>
          </cell>
          <cell r="CB45">
            <v>0</v>
          </cell>
          <cell r="CC45">
            <v>0</v>
          </cell>
          <cell r="CD45">
            <v>0</v>
          </cell>
          <cell r="CE45">
            <v>0</v>
          </cell>
          <cell r="CF45">
            <v>0</v>
          </cell>
          <cell r="CG45">
            <v>0</v>
          </cell>
          <cell r="CH45">
            <v>0</v>
          </cell>
        </row>
        <row r="46">
          <cell r="D46">
            <v>0</v>
          </cell>
          <cell r="E46">
            <v>0</v>
          </cell>
          <cell r="F46">
            <v>0</v>
          </cell>
          <cell r="G46">
            <v>1</v>
          </cell>
          <cell r="H46">
            <v>0</v>
          </cell>
          <cell r="I46">
            <v>0</v>
          </cell>
          <cell r="J46">
            <v>0</v>
          </cell>
          <cell r="K46">
            <v>1</v>
          </cell>
          <cell r="L46">
            <v>0</v>
          </cell>
          <cell r="M46">
            <v>0</v>
          </cell>
          <cell r="N46">
            <v>0</v>
          </cell>
          <cell r="O46">
            <v>0</v>
          </cell>
          <cell r="P46">
            <v>0</v>
          </cell>
          <cell r="U46">
            <v>0</v>
          </cell>
          <cell r="V46">
            <v>0</v>
          </cell>
          <cell r="W46">
            <v>0</v>
          </cell>
          <cell r="X46">
            <v>0</v>
          </cell>
          <cell r="Y46">
            <v>0</v>
          </cell>
          <cell r="Z46">
            <v>0</v>
          </cell>
          <cell r="AA46">
            <v>0</v>
          </cell>
          <cell r="AB46">
            <v>0</v>
          </cell>
          <cell r="AC46">
            <v>0</v>
          </cell>
          <cell r="AD46">
            <v>0</v>
          </cell>
          <cell r="AE46">
            <v>0</v>
          </cell>
          <cell r="AF46">
            <v>0</v>
          </cell>
          <cell r="AG46">
            <v>0</v>
          </cell>
          <cell r="AL46">
            <v>0</v>
          </cell>
          <cell r="AM46">
            <v>0</v>
          </cell>
          <cell r="AN46">
            <v>0</v>
          </cell>
          <cell r="AO46">
            <v>0</v>
          </cell>
          <cell r="AP46">
            <v>0</v>
          </cell>
          <cell r="AQ46">
            <v>0</v>
          </cell>
          <cell r="AR46">
            <v>0</v>
          </cell>
          <cell r="AS46">
            <v>0</v>
          </cell>
          <cell r="AT46">
            <v>0</v>
          </cell>
          <cell r="AU46">
            <v>0</v>
          </cell>
          <cell r="AV46">
            <v>0</v>
          </cell>
          <cell r="AW46">
            <v>0</v>
          </cell>
          <cell r="AX46">
            <v>0</v>
          </cell>
          <cell r="BC46">
            <v>0</v>
          </cell>
          <cell r="BD46">
            <v>0</v>
          </cell>
          <cell r="BE46">
            <v>0</v>
          </cell>
          <cell r="BF46">
            <v>0</v>
          </cell>
          <cell r="BG46">
            <v>0</v>
          </cell>
          <cell r="BH46">
            <v>0</v>
          </cell>
          <cell r="BI46">
            <v>0</v>
          </cell>
          <cell r="BJ46">
            <v>0</v>
          </cell>
          <cell r="BK46">
            <v>0</v>
          </cell>
          <cell r="BL46">
            <v>0</v>
          </cell>
          <cell r="BM46">
            <v>0</v>
          </cell>
          <cell r="BN46">
            <v>0</v>
          </cell>
          <cell r="BO46">
            <v>0</v>
          </cell>
          <cell r="BV46">
            <v>0</v>
          </cell>
          <cell r="BW46">
            <v>0</v>
          </cell>
          <cell r="BX46">
            <v>0</v>
          </cell>
          <cell r="BY46">
            <v>1</v>
          </cell>
          <cell r="BZ46">
            <v>0</v>
          </cell>
          <cell r="CA46">
            <v>0</v>
          </cell>
          <cell r="CB46">
            <v>0</v>
          </cell>
          <cell r="CC46">
            <v>1</v>
          </cell>
          <cell r="CD46">
            <v>0</v>
          </cell>
          <cell r="CE46">
            <v>0</v>
          </cell>
          <cell r="CF46">
            <v>0</v>
          </cell>
          <cell r="CG46">
            <v>0</v>
          </cell>
          <cell r="CH46">
            <v>0</v>
          </cell>
        </row>
        <row r="47">
          <cell r="D47">
            <v>0</v>
          </cell>
          <cell r="E47">
            <v>0</v>
          </cell>
          <cell r="F47">
            <v>0</v>
          </cell>
          <cell r="G47">
            <v>0</v>
          </cell>
          <cell r="H47">
            <v>0</v>
          </cell>
          <cell r="I47">
            <v>0</v>
          </cell>
          <cell r="J47">
            <v>0</v>
          </cell>
          <cell r="K47">
            <v>0</v>
          </cell>
          <cell r="L47">
            <v>0</v>
          </cell>
          <cell r="M47">
            <v>0</v>
          </cell>
          <cell r="N47">
            <v>0</v>
          </cell>
          <cell r="O47">
            <v>0</v>
          </cell>
          <cell r="P47">
            <v>0</v>
          </cell>
          <cell r="U47">
            <v>0</v>
          </cell>
          <cell r="V47">
            <v>0</v>
          </cell>
          <cell r="W47">
            <v>0</v>
          </cell>
          <cell r="X47">
            <v>0</v>
          </cell>
          <cell r="Y47">
            <v>0</v>
          </cell>
          <cell r="Z47">
            <v>0</v>
          </cell>
          <cell r="AA47">
            <v>0</v>
          </cell>
          <cell r="AB47">
            <v>0</v>
          </cell>
          <cell r="AC47">
            <v>0</v>
          </cell>
          <cell r="AD47">
            <v>0</v>
          </cell>
          <cell r="AE47">
            <v>0</v>
          </cell>
          <cell r="AF47">
            <v>0</v>
          </cell>
          <cell r="AG47">
            <v>0</v>
          </cell>
          <cell r="AL47">
            <v>0</v>
          </cell>
          <cell r="AM47">
            <v>0</v>
          </cell>
          <cell r="AN47">
            <v>0</v>
          </cell>
          <cell r="AO47">
            <v>0</v>
          </cell>
          <cell r="AP47">
            <v>0</v>
          </cell>
          <cell r="AQ47">
            <v>0</v>
          </cell>
          <cell r="AR47">
            <v>0</v>
          </cell>
          <cell r="AS47">
            <v>0</v>
          </cell>
          <cell r="AT47">
            <v>0</v>
          </cell>
          <cell r="AU47">
            <v>0</v>
          </cell>
          <cell r="AV47">
            <v>0</v>
          </cell>
          <cell r="AW47">
            <v>0</v>
          </cell>
          <cell r="AX47">
            <v>0</v>
          </cell>
          <cell r="BC47">
            <v>0</v>
          </cell>
          <cell r="BD47">
            <v>0</v>
          </cell>
          <cell r="BE47">
            <v>0</v>
          </cell>
          <cell r="BF47">
            <v>0</v>
          </cell>
          <cell r="BG47">
            <v>0</v>
          </cell>
          <cell r="BH47">
            <v>0</v>
          </cell>
          <cell r="BI47">
            <v>0</v>
          </cell>
          <cell r="BJ47">
            <v>0</v>
          </cell>
          <cell r="BK47">
            <v>0</v>
          </cell>
          <cell r="BL47">
            <v>0</v>
          </cell>
          <cell r="BM47">
            <v>0</v>
          </cell>
          <cell r="BN47">
            <v>0</v>
          </cell>
          <cell r="BO47">
            <v>0</v>
          </cell>
          <cell r="BV47">
            <v>0</v>
          </cell>
          <cell r="BW47">
            <v>0</v>
          </cell>
          <cell r="BX47">
            <v>0</v>
          </cell>
          <cell r="BY47">
            <v>0</v>
          </cell>
          <cell r="BZ47">
            <v>0</v>
          </cell>
          <cell r="CA47">
            <v>0</v>
          </cell>
          <cell r="CB47">
            <v>0</v>
          </cell>
          <cell r="CC47">
            <v>0</v>
          </cell>
          <cell r="CD47">
            <v>0</v>
          </cell>
          <cell r="CE47">
            <v>0</v>
          </cell>
          <cell r="CF47">
            <v>0</v>
          </cell>
          <cell r="CG47">
            <v>0</v>
          </cell>
          <cell r="CH47">
            <v>0</v>
          </cell>
        </row>
        <row r="48">
          <cell r="D48">
            <v>0</v>
          </cell>
          <cell r="E48">
            <v>0</v>
          </cell>
          <cell r="F48">
            <v>0</v>
          </cell>
          <cell r="G48">
            <v>0</v>
          </cell>
          <cell r="H48">
            <v>1</v>
          </cell>
          <cell r="I48">
            <v>0</v>
          </cell>
          <cell r="J48">
            <v>0</v>
          </cell>
          <cell r="K48">
            <v>0</v>
          </cell>
          <cell r="L48">
            <v>0</v>
          </cell>
          <cell r="M48">
            <v>0</v>
          </cell>
          <cell r="N48">
            <v>0</v>
          </cell>
          <cell r="O48">
            <v>0</v>
          </cell>
          <cell r="P48">
            <v>0</v>
          </cell>
          <cell r="U48">
            <v>0</v>
          </cell>
          <cell r="V48">
            <v>0</v>
          </cell>
          <cell r="W48">
            <v>0</v>
          </cell>
          <cell r="X48">
            <v>0</v>
          </cell>
          <cell r="Y48">
            <v>0</v>
          </cell>
          <cell r="Z48">
            <v>0</v>
          </cell>
          <cell r="AA48">
            <v>0</v>
          </cell>
          <cell r="AB48">
            <v>0</v>
          </cell>
          <cell r="AC48">
            <v>0</v>
          </cell>
          <cell r="AD48">
            <v>0</v>
          </cell>
          <cell r="AE48">
            <v>0</v>
          </cell>
          <cell r="AF48">
            <v>0</v>
          </cell>
          <cell r="AG48">
            <v>0</v>
          </cell>
          <cell r="AL48">
            <v>0</v>
          </cell>
          <cell r="AM48">
            <v>0</v>
          </cell>
          <cell r="AN48">
            <v>0</v>
          </cell>
          <cell r="AO48">
            <v>0</v>
          </cell>
          <cell r="AP48">
            <v>0</v>
          </cell>
          <cell r="AQ48">
            <v>0</v>
          </cell>
          <cell r="AR48">
            <v>0</v>
          </cell>
          <cell r="AS48">
            <v>0</v>
          </cell>
          <cell r="AT48">
            <v>0</v>
          </cell>
          <cell r="AU48">
            <v>0</v>
          </cell>
          <cell r="AV48">
            <v>0</v>
          </cell>
          <cell r="AW48">
            <v>0</v>
          </cell>
          <cell r="AX48">
            <v>0</v>
          </cell>
          <cell r="BC48">
            <v>0</v>
          </cell>
          <cell r="BD48">
            <v>0</v>
          </cell>
          <cell r="BE48">
            <v>0</v>
          </cell>
          <cell r="BF48">
            <v>0</v>
          </cell>
          <cell r="BG48">
            <v>0</v>
          </cell>
          <cell r="BH48">
            <v>0</v>
          </cell>
          <cell r="BI48">
            <v>0</v>
          </cell>
          <cell r="BJ48">
            <v>0</v>
          </cell>
          <cell r="BK48">
            <v>0</v>
          </cell>
          <cell r="BL48">
            <v>0</v>
          </cell>
          <cell r="BM48">
            <v>0</v>
          </cell>
          <cell r="BN48">
            <v>0</v>
          </cell>
          <cell r="BO48">
            <v>0</v>
          </cell>
          <cell r="BV48">
            <v>0</v>
          </cell>
          <cell r="BW48">
            <v>0</v>
          </cell>
          <cell r="BX48">
            <v>0</v>
          </cell>
          <cell r="BY48">
            <v>0</v>
          </cell>
          <cell r="BZ48">
            <v>1</v>
          </cell>
          <cell r="CA48">
            <v>0</v>
          </cell>
          <cell r="CB48">
            <v>0</v>
          </cell>
          <cell r="CC48">
            <v>0</v>
          </cell>
          <cell r="CD48">
            <v>0</v>
          </cell>
          <cell r="CE48">
            <v>0</v>
          </cell>
          <cell r="CF48">
            <v>0</v>
          </cell>
          <cell r="CG48">
            <v>0</v>
          </cell>
          <cell r="CH48">
            <v>0</v>
          </cell>
        </row>
        <row r="49">
          <cell r="D49">
            <v>0</v>
          </cell>
          <cell r="E49">
            <v>0</v>
          </cell>
          <cell r="F49">
            <v>0</v>
          </cell>
          <cell r="G49">
            <v>0</v>
          </cell>
          <cell r="H49">
            <v>1</v>
          </cell>
          <cell r="I49">
            <v>1</v>
          </cell>
          <cell r="J49">
            <v>0</v>
          </cell>
          <cell r="K49">
            <v>0</v>
          </cell>
          <cell r="L49">
            <v>0</v>
          </cell>
          <cell r="M49">
            <v>0</v>
          </cell>
          <cell r="N49">
            <v>0</v>
          </cell>
          <cell r="O49">
            <v>0</v>
          </cell>
          <cell r="P49">
            <v>0</v>
          </cell>
          <cell r="U49">
            <v>0</v>
          </cell>
          <cell r="V49">
            <v>0</v>
          </cell>
          <cell r="W49">
            <v>0</v>
          </cell>
          <cell r="X49">
            <v>0</v>
          </cell>
          <cell r="Y49">
            <v>0</v>
          </cell>
          <cell r="Z49">
            <v>0</v>
          </cell>
          <cell r="AA49">
            <v>0</v>
          </cell>
          <cell r="AB49">
            <v>0</v>
          </cell>
          <cell r="AC49">
            <v>0</v>
          </cell>
          <cell r="AD49">
            <v>0</v>
          </cell>
          <cell r="AE49">
            <v>0</v>
          </cell>
          <cell r="AF49">
            <v>0</v>
          </cell>
          <cell r="AG49">
            <v>0</v>
          </cell>
          <cell r="AL49">
            <v>0</v>
          </cell>
          <cell r="AM49">
            <v>0</v>
          </cell>
          <cell r="AN49">
            <v>0</v>
          </cell>
          <cell r="AO49">
            <v>0</v>
          </cell>
          <cell r="AP49">
            <v>0</v>
          </cell>
          <cell r="AQ49">
            <v>0</v>
          </cell>
          <cell r="AR49">
            <v>0</v>
          </cell>
          <cell r="AS49">
            <v>0</v>
          </cell>
          <cell r="AT49">
            <v>0</v>
          </cell>
          <cell r="AU49">
            <v>0</v>
          </cell>
          <cell r="AV49">
            <v>0</v>
          </cell>
          <cell r="AW49">
            <v>0</v>
          </cell>
          <cell r="AX49">
            <v>0</v>
          </cell>
          <cell r="BC49">
            <v>0</v>
          </cell>
          <cell r="BD49">
            <v>0</v>
          </cell>
          <cell r="BE49">
            <v>0</v>
          </cell>
          <cell r="BF49">
            <v>0</v>
          </cell>
          <cell r="BG49">
            <v>0</v>
          </cell>
          <cell r="BH49">
            <v>0</v>
          </cell>
          <cell r="BI49">
            <v>0</v>
          </cell>
          <cell r="BJ49">
            <v>0</v>
          </cell>
          <cell r="BK49">
            <v>0</v>
          </cell>
          <cell r="BL49">
            <v>0</v>
          </cell>
          <cell r="BM49">
            <v>0</v>
          </cell>
          <cell r="BN49">
            <v>0</v>
          </cell>
          <cell r="BO49">
            <v>0</v>
          </cell>
          <cell r="BV49">
            <v>0</v>
          </cell>
          <cell r="BW49">
            <v>0</v>
          </cell>
          <cell r="BX49">
            <v>0</v>
          </cell>
          <cell r="BY49">
            <v>0</v>
          </cell>
          <cell r="BZ49">
            <v>1</v>
          </cell>
          <cell r="CA49">
            <v>1</v>
          </cell>
          <cell r="CB49">
            <v>0</v>
          </cell>
          <cell r="CC49">
            <v>0</v>
          </cell>
          <cell r="CD49">
            <v>0</v>
          </cell>
          <cell r="CE49">
            <v>0</v>
          </cell>
          <cell r="CF49">
            <v>0</v>
          </cell>
          <cell r="CG49">
            <v>0</v>
          </cell>
          <cell r="CH49">
            <v>0</v>
          </cell>
        </row>
        <row r="50">
          <cell r="D50">
            <v>0</v>
          </cell>
          <cell r="E50">
            <v>0</v>
          </cell>
          <cell r="F50">
            <v>0</v>
          </cell>
          <cell r="G50">
            <v>0</v>
          </cell>
          <cell r="H50">
            <v>0</v>
          </cell>
          <cell r="I50">
            <v>0</v>
          </cell>
          <cell r="J50">
            <v>0</v>
          </cell>
          <cell r="K50">
            <v>0</v>
          </cell>
          <cell r="L50">
            <v>0</v>
          </cell>
          <cell r="M50">
            <v>0</v>
          </cell>
          <cell r="N50">
            <v>0</v>
          </cell>
          <cell r="O50">
            <v>0</v>
          </cell>
          <cell r="P50">
            <v>0</v>
          </cell>
          <cell r="U50">
            <v>0</v>
          </cell>
          <cell r="V50">
            <v>0</v>
          </cell>
          <cell r="W50">
            <v>0</v>
          </cell>
          <cell r="X50">
            <v>0</v>
          </cell>
          <cell r="Y50">
            <v>0</v>
          </cell>
          <cell r="Z50">
            <v>0</v>
          </cell>
          <cell r="AA50">
            <v>0</v>
          </cell>
          <cell r="AB50">
            <v>0</v>
          </cell>
          <cell r="AC50">
            <v>0</v>
          </cell>
          <cell r="AD50">
            <v>0</v>
          </cell>
          <cell r="AE50">
            <v>0</v>
          </cell>
          <cell r="AF50">
            <v>0</v>
          </cell>
          <cell r="AG50">
            <v>0</v>
          </cell>
          <cell r="AL50">
            <v>0</v>
          </cell>
          <cell r="AM50">
            <v>0</v>
          </cell>
          <cell r="AN50">
            <v>0</v>
          </cell>
          <cell r="AO50">
            <v>0</v>
          </cell>
          <cell r="AP50">
            <v>0</v>
          </cell>
          <cell r="AQ50">
            <v>0</v>
          </cell>
          <cell r="AR50">
            <v>0</v>
          </cell>
          <cell r="AS50">
            <v>0</v>
          </cell>
          <cell r="AT50">
            <v>0</v>
          </cell>
          <cell r="AU50">
            <v>0</v>
          </cell>
          <cell r="AV50">
            <v>0</v>
          </cell>
          <cell r="AW50">
            <v>0</v>
          </cell>
          <cell r="AX50">
            <v>0</v>
          </cell>
          <cell r="BC50">
            <v>0</v>
          </cell>
          <cell r="BD50">
            <v>0</v>
          </cell>
          <cell r="BE50">
            <v>0</v>
          </cell>
          <cell r="BF50">
            <v>0</v>
          </cell>
          <cell r="BG50">
            <v>0</v>
          </cell>
          <cell r="BH50">
            <v>0</v>
          </cell>
          <cell r="BI50">
            <v>0</v>
          </cell>
          <cell r="BJ50">
            <v>0</v>
          </cell>
          <cell r="BK50">
            <v>0</v>
          </cell>
          <cell r="BL50">
            <v>0</v>
          </cell>
          <cell r="BM50">
            <v>0</v>
          </cell>
          <cell r="BN50">
            <v>0</v>
          </cell>
          <cell r="BO50">
            <v>0</v>
          </cell>
          <cell r="BV50">
            <v>0</v>
          </cell>
          <cell r="BW50">
            <v>0</v>
          </cell>
          <cell r="BX50">
            <v>0</v>
          </cell>
          <cell r="BY50">
            <v>0</v>
          </cell>
          <cell r="BZ50">
            <v>0</v>
          </cell>
          <cell r="CA50">
            <v>0</v>
          </cell>
          <cell r="CB50">
            <v>0</v>
          </cell>
          <cell r="CC50">
            <v>0</v>
          </cell>
          <cell r="CD50">
            <v>0</v>
          </cell>
          <cell r="CE50">
            <v>0</v>
          </cell>
          <cell r="CF50">
            <v>0</v>
          </cell>
          <cell r="CG50">
            <v>0</v>
          </cell>
          <cell r="CH50">
            <v>0</v>
          </cell>
        </row>
        <row r="72">
          <cell r="D72">
            <v>0</v>
          </cell>
          <cell r="E72">
            <v>0</v>
          </cell>
          <cell r="F72">
            <v>0</v>
          </cell>
          <cell r="G72">
            <v>0</v>
          </cell>
          <cell r="H72">
            <v>0</v>
          </cell>
          <cell r="I72">
            <v>0</v>
          </cell>
          <cell r="J72">
            <v>0</v>
          </cell>
          <cell r="K72">
            <v>0</v>
          </cell>
          <cell r="L72">
            <v>-1</v>
          </cell>
          <cell r="M72">
            <v>0</v>
          </cell>
          <cell r="N72">
            <v>0</v>
          </cell>
          <cell r="O72">
            <v>0</v>
          </cell>
          <cell r="P72">
            <v>0</v>
          </cell>
          <cell r="U72">
            <v>0</v>
          </cell>
          <cell r="V72">
            <v>0</v>
          </cell>
          <cell r="W72">
            <v>0</v>
          </cell>
          <cell r="X72">
            <v>0</v>
          </cell>
          <cell r="Y72">
            <v>0</v>
          </cell>
          <cell r="Z72">
            <v>0</v>
          </cell>
          <cell r="AA72">
            <v>0</v>
          </cell>
          <cell r="AB72">
            <v>0</v>
          </cell>
          <cell r="AC72">
            <v>0</v>
          </cell>
          <cell r="AD72">
            <v>0</v>
          </cell>
          <cell r="AE72">
            <v>0</v>
          </cell>
          <cell r="AF72">
            <v>0</v>
          </cell>
          <cell r="AG72">
            <v>0</v>
          </cell>
          <cell r="AL72">
            <v>0</v>
          </cell>
          <cell r="AM72">
            <v>0</v>
          </cell>
          <cell r="AN72">
            <v>0</v>
          </cell>
          <cell r="AO72">
            <v>0</v>
          </cell>
          <cell r="AP72">
            <v>0</v>
          </cell>
          <cell r="AQ72">
            <v>0</v>
          </cell>
          <cell r="AR72">
            <v>0</v>
          </cell>
          <cell r="AS72">
            <v>0</v>
          </cell>
          <cell r="AT72">
            <v>0</v>
          </cell>
          <cell r="AU72">
            <v>0</v>
          </cell>
          <cell r="AV72">
            <v>0</v>
          </cell>
          <cell r="AW72">
            <v>0</v>
          </cell>
          <cell r="AX72">
            <v>0</v>
          </cell>
          <cell r="BC72">
            <v>0</v>
          </cell>
          <cell r="BD72">
            <v>0</v>
          </cell>
          <cell r="BE72">
            <v>0</v>
          </cell>
          <cell r="BF72">
            <v>0</v>
          </cell>
          <cell r="BG72">
            <v>0</v>
          </cell>
          <cell r="BH72">
            <v>0</v>
          </cell>
          <cell r="BI72">
            <v>0</v>
          </cell>
          <cell r="BJ72">
            <v>0</v>
          </cell>
          <cell r="BK72">
            <v>0</v>
          </cell>
          <cell r="BL72">
            <v>0</v>
          </cell>
          <cell r="BM72">
            <v>0</v>
          </cell>
          <cell r="BN72">
            <v>0</v>
          </cell>
          <cell r="BO72">
            <v>0</v>
          </cell>
          <cell r="BV72">
            <v>0</v>
          </cell>
          <cell r="BW72">
            <v>0</v>
          </cell>
          <cell r="BX72">
            <v>0</v>
          </cell>
          <cell r="BY72">
            <v>0</v>
          </cell>
          <cell r="BZ72">
            <v>0</v>
          </cell>
          <cell r="CA72">
            <v>0</v>
          </cell>
          <cell r="CB72">
            <v>0</v>
          </cell>
          <cell r="CC72">
            <v>0</v>
          </cell>
          <cell r="CD72">
            <v>-1</v>
          </cell>
          <cell r="CE72">
            <v>0</v>
          </cell>
          <cell r="CF72">
            <v>0</v>
          </cell>
          <cell r="CG72">
            <v>0</v>
          </cell>
          <cell r="CH72">
            <v>0</v>
          </cell>
        </row>
        <row r="73">
          <cell r="D73">
            <v>0</v>
          </cell>
          <cell r="E73">
            <v>0</v>
          </cell>
          <cell r="F73">
            <v>0</v>
          </cell>
          <cell r="G73">
            <v>0</v>
          </cell>
          <cell r="H73">
            <v>0</v>
          </cell>
          <cell r="I73">
            <v>0</v>
          </cell>
          <cell r="J73">
            <v>0</v>
          </cell>
          <cell r="K73">
            <v>0</v>
          </cell>
          <cell r="L73">
            <v>0</v>
          </cell>
          <cell r="M73">
            <v>0</v>
          </cell>
          <cell r="N73">
            <v>0</v>
          </cell>
          <cell r="O73">
            <v>0</v>
          </cell>
          <cell r="P73">
            <v>0</v>
          </cell>
          <cell r="U73">
            <v>0</v>
          </cell>
          <cell r="V73">
            <v>0</v>
          </cell>
          <cell r="W73">
            <v>0</v>
          </cell>
          <cell r="X73">
            <v>0</v>
          </cell>
          <cell r="Y73">
            <v>0</v>
          </cell>
          <cell r="Z73">
            <v>0</v>
          </cell>
          <cell r="AA73">
            <v>0</v>
          </cell>
          <cell r="AB73">
            <v>0</v>
          </cell>
          <cell r="AC73">
            <v>0</v>
          </cell>
          <cell r="AD73">
            <v>0</v>
          </cell>
          <cell r="AE73">
            <v>0</v>
          </cell>
          <cell r="AF73">
            <v>0</v>
          </cell>
          <cell r="AG73">
            <v>0</v>
          </cell>
          <cell r="AL73">
            <v>0</v>
          </cell>
          <cell r="AM73">
            <v>0</v>
          </cell>
          <cell r="AN73">
            <v>0</v>
          </cell>
          <cell r="AO73">
            <v>0</v>
          </cell>
          <cell r="AP73">
            <v>0</v>
          </cell>
          <cell r="AQ73">
            <v>0</v>
          </cell>
          <cell r="AR73">
            <v>0</v>
          </cell>
          <cell r="AS73">
            <v>0</v>
          </cell>
          <cell r="AT73">
            <v>0</v>
          </cell>
          <cell r="AU73">
            <v>0</v>
          </cell>
          <cell r="AV73">
            <v>0</v>
          </cell>
          <cell r="AW73">
            <v>0</v>
          </cell>
          <cell r="AX73">
            <v>0</v>
          </cell>
          <cell r="BC73">
            <v>0</v>
          </cell>
          <cell r="BD73">
            <v>0</v>
          </cell>
          <cell r="BE73">
            <v>0</v>
          </cell>
          <cell r="BF73">
            <v>0</v>
          </cell>
          <cell r="BG73">
            <v>0</v>
          </cell>
          <cell r="BH73">
            <v>0</v>
          </cell>
          <cell r="BI73">
            <v>0</v>
          </cell>
          <cell r="BJ73">
            <v>0</v>
          </cell>
          <cell r="BK73">
            <v>0</v>
          </cell>
          <cell r="BL73">
            <v>0</v>
          </cell>
          <cell r="BM73">
            <v>0</v>
          </cell>
          <cell r="BN73">
            <v>0</v>
          </cell>
          <cell r="BO73">
            <v>0</v>
          </cell>
          <cell r="BV73">
            <v>0</v>
          </cell>
          <cell r="BW73">
            <v>0</v>
          </cell>
          <cell r="BX73">
            <v>0</v>
          </cell>
          <cell r="BY73">
            <v>0</v>
          </cell>
          <cell r="BZ73">
            <v>0</v>
          </cell>
          <cell r="CA73">
            <v>0</v>
          </cell>
          <cell r="CB73">
            <v>0</v>
          </cell>
          <cell r="CC73">
            <v>0</v>
          </cell>
          <cell r="CD73">
            <v>0</v>
          </cell>
          <cell r="CE73">
            <v>0</v>
          </cell>
          <cell r="CF73">
            <v>0</v>
          </cell>
          <cell r="CG73">
            <v>0</v>
          </cell>
          <cell r="CH73">
            <v>0</v>
          </cell>
        </row>
        <row r="74">
          <cell r="D74">
            <v>0</v>
          </cell>
          <cell r="E74">
            <v>0</v>
          </cell>
          <cell r="F74">
            <v>0</v>
          </cell>
          <cell r="G74">
            <v>0</v>
          </cell>
          <cell r="H74">
            <v>0</v>
          </cell>
          <cell r="I74">
            <v>0</v>
          </cell>
          <cell r="J74">
            <v>0</v>
          </cell>
          <cell r="K74">
            <v>0</v>
          </cell>
          <cell r="L74">
            <v>0</v>
          </cell>
          <cell r="M74">
            <v>0</v>
          </cell>
          <cell r="N74">
            <v>0</v>
          </cell>
          <cell r="O74">
            <v>0</v>
          </cell>
          <cell r="P74">
            <v>0</v>
          </cell>
          <cell r="U74">
            <v>0</v>
          </cell>
          <cell r="V74">
            <v>0</v>
          </cell>
          <cell r="W74">
            <v>0</v>
          </cell>
          <cell r="X74">
            <v>0</v>
          </cell>
          <cell r="Y74">
            <v>0</v>
          </cell>
          <cell r="Z74">
            <v>0</v>
          </cell>
          <cell r="AA74">
            <v>0</v>
          </cell>
          <cell r="AB74">
            <v>0</v>
          </cell>
          <cell r="AC74">
            <v>0</v>
          </cell>
          <cell r="AD74">
            <v>0</v>
          </cell>
          <cell r="AE74">
            <v>0</v>
          </cell>
          <cell r="AF74">
            <v>0</v>
          </cell>
          <cell r="AG74">
            <v>0</v>
          </cell>
          <cell r="AL74">
            <v>0</v>
          </cell>
          <cell r="AM74">
            <v>0</v>
          </cell>
          <cell r="AN74">
            <v>0</v>
          </cell>
          <cell r="AO74">
            <v>0</v>
          </cell>
          <cell r="AP74">
            <v>0</v>
          </cell>
          <cell r="AQ74">
            <v>0</v>
          </cell>
          <cell r="AR74">
            <v>0</v>
          </cell>
          <cell r="AS74">
            <v>0</v>
          </cell>
          <cell r="AT74">
            <v>0</v>
          </cell>
          <cell r="AU74">
            <v>0</v>
          </cell>
          <cell r="AV74">
            <v>0</v>
          </cell>
          <cell r="AW74">
            <v>0</v>
          </cell>
          <cell r="AX74">
            <v>0</v>
          </cell>
          <cell r="BC74">
            <v>0</v>
          </cell>
          <cell r="BD74">
            <v>0</v>
          </cell>
          <cell r="BE74">
            <v>0</v>
          </cell>
          <cell r="BF74">
            <v>0</v>
          </cell>
          <cell r="BG74">
            <v>0</v>
          </cell>
          <cell r="BH74">
            <v>0</v>
          </cell>
          <cell r="BI74">
            <v>0</v>
          </cell>
          <cell r="BJ74">
            <v>0</v>
          </cell>
          <cell r="BK74">
            <v>0</v>
          </cell>
          <cell r="BL74">
            <v>0</v>
          </cell>
          <cell r="BM74">
            <v>0</v>
          </cell>
          <cell r="BN74">
            <v>0</v>
          </cell>
          <cell r="BO74">
            <v>0</v>
          </cell>
          <cell r="BV74">
            <v>0</v>
          </cell>
          <cell r="BW74">
            <v>0</v>
          </cell>
          <cell r="BX74">
            <v>0</v>
          </cell>
          <cell r="BY74">
            <v>0</v>
          </cell>
          <cell r="BZ74">
            <v>0</v>
          </cell>
          <cell r="CA74">
            <v>0</v>
          </cell>
          <cell r="CB74">
            <v>0</v>
          </cell>
          <cell r="CC74">
            <v>0</v>
          </cell>
          <cell r="CD74">
            <v>0</v>
          </cell>
          <cell r="CE74">
            <v>0</v>
          </cell>
          <cell r="CF74">
            <v>0</v>
          </cell>
          <cell r="CG74">
            <v>0</v>
          </cell>
          <cell r="CH74">
            <v>0</v>
          </cell>
        </row>
        <row r="75">
          <cell r="D75">
            <v>0</v>
          </cell>
          <cell r="E75">
            <v>0</v>
          </cell>
          <cell r="F75">
            <v>0</v>
          </cell>
          <cell r="G75">
            <v>0</v>
          </cell>
          <cell r="H75">
            <v>0</v>
          </cell>
          <cell r="I75">
            <v>0</v>
          </cell>
          <cell r="J75">
            <v>0</v>
          </cell>
          <cell r="K75">
            <v>0</v>
          </cell>
          <cell r="L75">
            <v>0</v>
          </cell>
          <cell r="M75">
            <v>0</v>
          </cell>
          <cell r="N75">
            <v>0</v>
          </cell>
          <cell r="O75">
            <v>0</v>
          </cell>
          <cell r="P75">
            <v>0</v>
          </cell>
          <cell r="U75">
            <v>0</v>
          </cell>
          <cell r="V75">
            <v>0</v>
          </cell>
          <cell r="W75">
            <v>0</v>
          </cell>
          <cell r="X75">
            <v>0</v>
          </cell>
          <cell r="Y75">
            <v>0</v>
          </cell>
          <cell r="Z75">
            <v>0</v>
          </cell>
          <cell r="AA75">
            <v>0</v>
          </cell>
          <cell r="AB75">
            <v>0</v>
          </cell>
          <cell r="AC75">
            <v>0</v>
          </cell>
          <cell r="AD75">
            <v>0</v>
          </cell>
          <cell r="AE75">
            <v>0</v>
          </cell>
          <cell r="AF75">
            <v>0</v>
          </cell>
          <cell r="AG75">
            <v>0</v>
          </cell>
          <cell r="AL75">
            <v>0</v>
          </cell>
          <cell r="AM75">
            <v>0</v>
          </cell>
          <cell r="AN75">
            <v>0</v>
          </cell>
          <cell r="AO75">
            <v>0</v>
          </cell>
          <cell r="AP75">
            <v>0</v>
          </cell>
          <cell r="AQ75">
            <v>0</v>
          </cell>
          <cell r="AR75">
            <v>0</v>
          </cell>
          <cell r="AS75">
            <v>0</v>
          </cell>
          <cell r="AT75">
            <v>0</v>
          </cell>
          <cell r="AU75">
            <v>0</v>
          </cell>
          <cell r="AV75">
            <v>0</v>
          </cell>
          <cell r="AW75">
            <v>0</v>
          </cell>
          <cell r="AX75">
            <v>0</v>
          </cell>
          <cell r="BC75">
            <v>0</v>
          </cell>
          <cell r="BD75">
            <v>0</v>
          </cell>
          <cell r="BE75">
            <v>0</v>
          </cell>
          <cell r="BF75">
            <v>0</v>
          </cell>
          <cell r="BG75">
            <v>0</v>
          </cell>
          <cell r="BH75">
            <v>0</v>
          </cell>
          <cell r="BI75">
            <v>0</v>
          </cell>
          <cell r="BJ75">
            <v>0</v>
          </cell>
          <cell r="BK75">
            <v>0</v>
          </cell>
          <cell r="BL75">
            <v>0</v>
          </cell>
          <cell r="BM75">
            <v>0</v>
          </cell>
          <cell r="BN75">
            <v>0</v>
          </cell>
          <cell r="BO75">
            <v>0</v>
          </cell>
          <cell r="BV75">
            <v>0</v>
          </cell>
          <cell r="BW75">
            <v>0</v>
          </cell>
          <cell r="BX75">
            <v>0</v>
          </cell>
          <cell r="BY75">
            <v>0</v>
          </cell>
          <cell r="BZ75">
            <v>0</v>
          </cell>
          <cell r="CA75">
            <v>0</v>
          </cell>
          <cell r="CB75">
            <v>0</v>
          </cell>
          <cell r="CC75">
            <v>0</v>
          </cell>
          <cell r="CD75">
            <v>0</v>
          </cell>
          <cell r="CE75">
            <v>0</v>
          </cell>
          <cell r="CF75">
            <v>0</v>
          </cell>
          <cell r="CG75">
            <v>0</v>
          </cell>
          <cell r="CH75">
            <v>0</v>
          </cell>
        </row>
        <row r="76">
          <cell r="D76">
            <v>0</v>
          </cell>
          <cell r="E76">
            <v>0</v>
          </cell>
          <cell r="F76">
            <v>0</v>
          </cell>
          <cell r="G76">
            <v>0</v>
          </cell>
          <cell r="H76">
            <v>0</v>
          </cell>
          <cell r="I76">
            <v>0</v>
          </cell>
          <cell r="J76">
            <v>0</v>
          </cell>
          <cell r="K76">
            <v>0</v>
          </cell>
          <cell r="L76">
            <v>0</v>
          </cell>
          <cell r="M76">
            <v>0</v>
          </cell>
          <cell r="N76">
            <v>0</v>
          </cell>
          <cell r="O76">
            <v>0</v>
          </cell>
          <cell r="P76">
            <v>0</v>
          </cell>
          <cell r="U76">
            <v>0</v>
          </cell>
          <cell r="V76">
            <v>0</v>
          </cell>
          <cell r="W76">
            <v>0</v>
          </cell>
          <cell r="X76">
            <v>0</v>
          </cell>
          <cell r="Y76">
            <v>0</v>
          </cell>
          <cell r="Z76">
            <v>0</v>
          </cell>
          <cell r="AA76">
            <v>0</v>
          </cell>
          <cell r="AB76">
            <v>0</v>
          </cell>
          <cell r="AC76">
            <v>0</v>
          </cell>
          <cell r="AD76">
            <v>0</v>
          </cell>
          <cell r="AE76">
            <v>0</v>
          </cell>
          <cell r="AF76">
            <v>0</v>
          </cell>
          <cell r="AG76">
            <v>0</v>
          </cell>
          <cell r="AL76">
            <v>0</v>
          </cell>
          <cell r="AM76">
            <v>0</v>
          </cell>
          <cell r="AN76">
            <v>0</v>
          </cell>
          <cell r="AO76">
            <v>0</v>
          </cell>
          <cell r="AP76">
            <v>0</v>
          </cell>
          <cell r="AQ76">
            <v>0</v>
          </cell>
          <cell r="AR76">
            <v>0</v>
          </cell>
          <cell r="AS76">
            <v>0</v>
          </cell>
          <cell r="AT76">
            <v>0</v>
          </cell>
          <cell r="AU76">
            <v>0</v>
          </cell>
          <cell r="AV76">
            <v>0</v>
          </cell>
          <cell r="AW76">
            <v>0</v>
          </cell>
          <cell r="AX76">
            <v>0</v>
          </cell>
          <cell r="BC76">
            <v>0</v>
          </cell>
          <cell r="BD76">
            <v>0</v>
          </cell>
          <cell r="BE76">
            <v>0</v>
          </cell>
          <cell r="BF76">
            <v>0</v>
          </cell>
          <cell r="BG76">
            <v>0</v>
          </cell>
          <cell r="BH76">
            <v>0</v>
          </cell>
          <cell r="BI76">
            <v>0</v>
          </cell>
          <cell r="BJ76">
            <v>0</v>
          </cell>
          <cell r="BK76">
            <v>0</v>
          </cell>
          <cell r="BL76">
            <v>0</v>
          </cell>
          <cell r="BM76">
            <v>0</v>
          </cell>
          <cell r="BN76">
            <v>0</v>
          </cell>
          <cell r="BO76">
            <v>0</v>
          </cell>
          <cell r="BV76">
            <v>0</v>
          </cell>
          <cell r="BW76">
            <v>0</v>
          </cell>
          <cell r="BX76">
            <v>0</v>
          </cell>
          <cell r="BY76">
            <v>0</v>
          </cell>
          <cell r="BZ76">
            <v>0</v>
          </cell>
          <cell r="CA76">
            <v>0</v>
          </cell>
          <cell r="CB76">
            <v>0</v>
          </cell>
          <cell r="CC76">
            <v>0</v>
          </cell>
          <cell r="CD76">
            <v>0</v>
          </cell>
          <cell r="CE76">
            <v>0</v>
          </cell>
          <cell r="CF76">
            <v>0</v>
          </cell>
          <cell r="CG76">
            <v>0</v>
          </cell>
          <cell r="CH76">
            <v>0</v>
          </cell>
        </row>
        <row r="77">
          <cell r="D77">
            <v>0</v>
          </cell>
          <cell r="E77">
            <v>0</v>
          </cell>
          <cell r="F77">
            <v>0</v>
          </cell>
          <cell r="G77">
            <v>0</v>
          </cell>
          <cell r="H77">
            <v>0</v>
          </cell>
          <cell r="I77">
            <v>0</v>
          </cell>
          <cell r="J77">
            <v>0</v>
          </cell>
          <cell r="K77">
            <v>0</v>
          </cell>
          <cell r="L77">
            <v>0</v>
          </cell>
          <cell r="M77">
            <v>0</v>
          </cell>
          <cell r="N77">
            <v>0</v>
          </cell>
          <cell r="O77">
            <v>0</v>
          </cell>
          <cell r="P77">
            <v>0</v>
          </cell>
          <cell r="U77">
            <v>0</v>
          </cell>
          <cell r="V77">
            <v>0</v>
          </cell>
          <cell r="W77">
            <v>0</v>
          </cell>
          <cell r="X77">
            <v>0</v>
          </cell>
          <cell r="Y77">
            <v>0</v>
          </cell>
          <cell r="Z77">
            <v>0</v>
          </cell>
          <cell r="AA77">
            <v>0</v>
          </cell>
          <cell r="AB77">
            <v>0</v>
          </cell>
          <cell r="AC77">
            <v>0</v>
          </cell>
          <cell r="AD77">
            <v>0</v>
          </cell>
          <cell r="AE77">
            <v>0</v>
          </cell>
          <cell r="AF77">
            <v>0</v>
          </cell>
          <cell r="AG77">
            <v>0</v>
          </cell>
          <cell r="AL77">
            <v>0</v>
          </cell>
          <cell r="AM77">
            <v>0</v>
          </cell>
          <cell r="AN77">
            <v>0</v>
          </cell>
          <cell r="AO77">
            <v>0</v>
          </cell>
          <cell r="AP77">
            <v>0</v>
          </cell>
          <cell r="AQ77">
            <v>0</v>
          </cell>
          <cell r="AR77">
            <v>0</v>
          </cell>
          <cell r="AS77">
            <v>0</v>
          </cell>
          <cell r="AT77">
            <v>0</v>
          </cell>
          <cell r="AU77">
            <v>0</v>
          </cell>
          <cell r="AV77">
            <v>0</v>
          </cell>
          <cell r="AW77">
            <v>0</v>
          </cell>
          <cell r="AX77">
            <v>0</v>
          </cell>
          <cell r="BC77">
            <v>0</v>
          </cell>
          <cell r="BD77">
            <v>0</v>
          </cell>
          <cell r="BE77">
            <v>0</v>
          </cell>
          <cell r="BF77">
            <v>0</v>
          </cell>
          <cell r="BG77">
            <v>0</v>
          </cell>
          <cell r="BH77">
            <v>0</v>
          </cell>
          <cell r="BI77">
            <v>0</v>
          </cell>
          <cell r="BJ77">
            <v>0</v>
          </cell>
          <cell r="BK77">
            <v>0</v>
          </cell>
          <cell r="BL77">
            <v>0</v>
          </cell>
          <cell r="BM77">
            <v>0</v>
          </cell>
          <cell r="BN77">
            <v>0</v>
          </cell>
          <cell r="BO77">
            <v>0</v>
          </cell>
          <cell r="BV77">
            <v>0</v>
          </cell>
          <cell r="BW77">
            <v>0</v>
          </cell>
          <cell r="BX77">
            <v>0</v>
          </cell>
          <cell r="BY77">
            <v>0</v>
          </cell>
          <cell r="BZ77">
            <v>0</v>
          </cell>
          <cell r="CA77">
            <v>0</v>
          </cell>
          <cell r="CB77">
            <v>0</v>
          </cell>
          <cell r="CC77">
            <v>0</v>
          </cell>
          <cell r="CD77">
            <v>0</v>
          </cell>
          <cell r="CE77">
            <v>0</v>
          </cell>
          <cell r="CF77">
            <v>0</v>
          </cell>
          <cell r="CG77">
            <v>0</v>
          </cell>
          <cell r="CH77">
            <v>0</v>
          </cell>
        </row>
        <row r="78">
          <cell r="D78">
            <v>0</v>
          </cell>
          <cell r="E78">
            <v>0</v>
          </cell>
          <cell r="F78">
            <v>0</v>
          </cell>
          <cell r="G78">
            <v>0</v>
          </cell>
          <cell r="H78">
            <v>0</v>
          </cell>
          <cell r="I78">
            <v>0</v>
          </cell>
          <cell r="J78">
            <v>0</v>
          </cell>
          <cell r="K78">
            <v>0</v>
          </cell>
          <cell r="L78">
            <v>0</v>
          </cell>
          <cell r="M78">
            <v>-2</v>
          </cell>
          <cell r="N78">
            <v>0</v>
          </cell>
          <cell r="O78">
            <v>0</v>
          </cell>
          <cell r="P78">
            <v>0</v>
          </cell>
          <cell r="U78">
            <v>0</v>
          </cell>
          <cell r="V78">
            <v>0</v>
          </cell>
          <cell r="W78">
            <v>0</v>
          </cell>
          <cell r="X78">
            <v>0</v>
          </cell>
          <cell r="Y78">
            <v>0</v>
          </cell>
          <cell r="Z78">
            <v>0</v>
          </cell>
          <cell r="AA78">
            <v>0</v>
          </cell>
          <cell r="AB78">
            <v>-1</v>
          </cell>
          <cell r="AC78">
            <v>0</v>
          </cell>
          <cell r="AD78">
            <v>0</v>
          </cell>
          <cell r="AE78">
            <v>0</v>
          </cell>
          <cell r="AF78">
            <v>0</v>
          </cell>
          <cell r="AG78">
            <v>0</v>
          </cell>
          <cell r="AL78">
            <v>0</v>
          </cell>
          <cell r="AM78">
            <v>0</v>
          </cell>
          <cell r="AN78">
            <v>0</v>
          </cell>
          <cell r="AO78">
            <v>0</v>
          </cell>
          <cell r="AP78">
            <v>0</v>
          </cell>
          <cell r="AQ78">
            <v>0</v>
          </cell>
          <cell r="AR78">
            <v>0</v>
          </cell>
          <cell r="AS78">
            <v>0</v>
          </cell>
          <cell r="AT78">
            <v>0</v>
          </cell>
          <cell r="AU78">
            <v>0</v>
          </cell>
          <cell r="AV78">
            <v>0</v>
          </cell>
          <cell r="AW78">
            <v>0</v>
          </cell>
          <cell r="AX78">
            <v>0</v>
          </cell>
          <cell r="BC78">
            <v>0</v>
          </cell>
          <cell r="BD78">
            <v>0</v>
          </cell>
          <cell r="BE78">
            <v>0</v>
          </cell>
          <cell r="BF78">
            <v>0</v>
          </cell>
          <cell r="BG78">
            <v>0</v>
          </cell>
          <cell r="BH78">
            <v>0</v>
          </cell>
          <cell r="BI78">
            <v>0</v>
          </cell>
          <cell r="BJ78">
            <v>0</v>
          </cell>
          <cell r="BK78">
            <v>0</v>
          </cell>
          <cell r="BL78">
            <v>0</v>
          </cell>
          <cell r="BM78">
            <v>0</v>
          </cell>
          <cell r="BN78">
            <v>0</v>
          </cell>
          <cell r="BO78">
            <v>0</v>
          </cell>
          <cell r="BV78">
            <v>0</v>
          </cell>
          <cell r="BW78">
            <v>0</v>
          </cell>
          <cell r="BX78">
            <v>0</v>
          </cell>
          <cell r="BY78">
            <v>0</v>
          </cell>
          <cell r="BZ78">
            <v>0</v>
          </cell>
          <cell r="CA78">
            <v>0</v>
          </cell>
          <cell r="CB78">
            <v>0</v>
          </cell>
          <cell r="CC78">
            <v>0</v>
          </cell>
          <cell r="CD78">
            <v>0</v>
          </cell>
          <cell r="CE78">
            <v>-2</v>
          </cell>
          <cell r="CF78">
            <v>0</v>
          </cell>
          <cell r="CG78">
            <v>0</v>
          </cell>
          <cell r="CH78">
            <v>0</v>
          </cell>
        </row>
        <row r="79">
          <cell r="D79">
            <v>0</v>
          </cell>
          <cell r="E79">
            <v>0</v>
          </cell>
          <cell r="F79">
            <v>0</v>
          </cell>
          <cell r="G79">
            <v>0</v>
          </cell>
          <cell r="H79">
            <v>0</v>
          </cell>
          <cell r="I79">
            <v>0</v>
          </cell>
          <cell r="J79">
            <v>0</v>
          </cell>
          <cell r="K79">
            <v>0</v>
          </cell>
          <cell r="L79">
            <v>0</v>
          </cell>
          <cell r="M79">
            <v>0</v>
          </cell>
          <cell r="N79">
            <v>0</v>
          </cell>
          <cell r="O79">
            <v>0</v>
          </cell>
          <cell r="P79">
            <v>0</v>
          </cell>
          <cell r="U79">
            <v>0</v>
          </cell>
          <cell r="V79">
            <v>0</v>
          </cell>
          <cell r="W79">
            <v>0</v>
          </cell>
          <cell r="X79">
            <v>0</v>
          </cell>
          <cell r="Y79">
            <v>0</v>
          </cell>
          <cell r="Z79">
            <v>0</v>
          </cell>
          <cell r="AA79">
            <v>0</v>
          </cell>
          <cell r="AB79">
            <v>0</v>
          </cell>
          <cell r="AC79">
            <v>0</v>
          </cell>
          <cell r="AD79">
            <v>0</v>
          </cell>
          <cell r="AE79">
            <v>0</v>
          </cell>
          <cell r="AF79">
            <v>0</v>
          </cell>
          <cell r="AG79">
            <v>0</v>
          </cell>
          <cell r="AL79">
            <v>0</v>
          </cell>
          <cell r="AM79">
            <v>0</v>
          </cell>
          <cell r="AN79">
            <v>0</v>
          </cell>
          <cell r="AO79">
            <v>0</v>
          </cell>
          <cell r="AP79">
            <v>0</v>
          </cell>
          <cell r="AQ79">
            <v>0</v>
          </cell>
          <cell r="AR79">
            <v>0</v>
          </cell>
          <cell r="AS79">
            <v>0</v>
          </cell>
          <cell r="AT79">
            <v>0</v>
          </cell>
          <cell r="AU79">
            <v>0</v>
          </cell>
          <cell r="AV79">
            <v>0</v>
          </cell>
          <cell r="AW79">
            <v>0</v>
          </cell>
          <cell r="AX79">
            <v>0</v>
          </cell>
          <cell r="BC79">
            <v>0</v>
          </cell>
          <cell r="BD79">
            <v>0</v>
          </cell>
          <cell r="BE79">
            <v>0</v>
          </cell>
          <cell r="BF79">
            <v>0</v>
          </cell>
          <cell r="BG79">
            <v>0</v>
          </cell>
          <cell r="BH79">
            <v>0</v>
          </cell>
          <cell r="BI79">
            <v>0</v>
          </cell>
          <cell r="BJ79">
            <v>0</v>
          </cell>
          <cell r="BK79">
            <v>0</v>
          </cell>
          <cell r="BL79">
            <v>0</v>
          </cell>
          <cell r="BM79">
            <v>0</v>
          </cell>
          <cell r="BN79">
            <v>0</v>
          </cell>
          <cell r="BO79">
            <v>0</v>
          </cell>
          <cell r="BV79">
            <v>0</v>
          </cell>
          <cell r="BW79">
            <v>0</v>
          </cell>
          <cell r="BX79">
            <v>0</v>
          </cell>
          <cell r="BY79">
            <v>0</v>
          </cell>
          <cell r="BZ79">
            <v>0</v>
          </cell>
          <cell r="CA79">
            <v>0</v>
          </cell>
          <cell r="CB79">
            <v>0</v>
          </cell>
          <cell r="CC79">
            <v>0</v>
          </cell>
          <cell r="CD79">
            <v>0</v>
          </cell>
          <cell r="CE79">
            <v>0</v>
          </cell>
          <cell r="CF79">
            <v>0</v>
          </cell>
          <cell r="CG79">
            <v>0</v>
          </cell>
          <cell r="CH79">
            <v>0</v>
          </cell>
        </row>
        <row r="80">
          <cell r="D80">
            <v>0</v>
          </cell>
          <cell r="E80">
            <v>0</v>
          </cell>
          <cell r="F80">
            <v>0</v>
          </cell>
          <cell r="G80">
            <v>0</v>
          </cell>
          <cell r="H80">
            <v>0</v>
          </cell>
          <cell r="I80">
            <v>0</v>
          </cell>
          <cell r="J80">
            <v>0</v>
          </cell>
          <cell r="K80">
            <v>0</v>
          </cell>
          <cell r="L80">
            <v>0</v>
          </cell>
          <cell r="M80">
            <v>0</v>
          </cell>
          <cell r="N80">
            <v>0</v>
          </cell>
          <cell r="O80">
            <v>0</v>
          </cell>
          <cell r="P80">
            <v>0</v>
          </cell>
          <cell r="U80">
            <v>0</v>
          </cell>
          <cell r="V80">
            <v>0</v>
          </cell>
          <cell r="W80">
            <v>0</v>
          </cell>
          <cell r="X80">
            <v>0</v>
          </cell>
          <cell r="Y80">
            <v>0</v>
          </cell>
          <cell r="Z80">
            <v>-1</v>
          </cell>
          <cell r="AA80">
            <v>0</v>
          </cell>
          <cell r="AB80">
            <v>0</v>
          </cell>
          <cell r="AC80">
            <v>0</v>
          </cell>
          <cell r="AD80">
            <v>0</v>
          </cell>
          <cell r="AE80">
            <v>0</v>
          </cell>
          <cell r="AF80">
            <v>0</v>
          </cell>
          <cell r="AG80">
            <v>0</v>
          </cell>
          <cell r="AL80">
            <v>0</v>
          </cell>
          <cell r="AM80">
            <v>0</v>
          </cell>
          <cell r="AN80">
            <v>0</v>
          </cell>
          <cell r="AO80">
            <v>0</v>
          </cell>
          <cell r="AP80">
            <v>0</v>
          </cell>
          <cell r="AQ80">
            <v>0</v>
          </cell>
          <cell r="AR80">
            <v>0</v>
          </cell>
          <cell r="AS80">
            <v>0</v>
          </cell>
          <cell r="AT80">
            <v>0</v>
          </cell>
          <cell r="AU80">
            <v>0</v>
          </cell>
          <cell r="AV80">
            <v>0</v>
          </cell>
          <cell r="AW80">
            <v>0</v>
          </cell>
          <cell r="AX80">
            <v>0</v>
          </cell>
          <cell r="BC80">
            <v>0</v>
          </cell>
          <cell r="BD80">
            <v>0</v>
          </cell>
          <cell r="BE80">
            <v>0</v>
          </cell>
          <cell r="BF80">
            <v>0</v>
          </cell>
          <cell r="BG80">
            <v>0</v>
          </cell>
          <cell r="BH80">
            <v>0</v>
          </cell>
          <cell r="BI80">
            <v>0</v>
          </cell>
          <cell r="BJ80">
            <v>0</v>
          </cell>
          <cell r="BK80">
            <v>0</v>
          </cell>
          <cell r="BL80">
            <v>0</v>
          </cell>
          <cell r="BM80">
            <v>0</v>
          </cell>
          <cell r="BN80">
            <v>0</v>
          </cell>
          <cell r="BO80">
            <v>0</v>
          </cell>
          <cell r="BV80">
            <v>0</v>
          </cell>
          <cell r="BW80">
            <v>0</v>
          </cell>
          <cell r="BX80">
            <v>0</v>
          </cell>
          <cell r="BY80">
            <v>0</v>
          </cell>
          <cell r="BZ80">
            <v>0</v>
          </cell>
          <cell r="CA80">
            <v>0</v>
          </cell>
          <cell r="CB80">
            <v>0</v>
          </cell>
          <cell r="CC80">
            <v>0</v>
          </cell>
          <cell r="CD80">
            <v>0</v>
          </cell>
          <cell r="CE80">
            <v>0</v>
          </cell>
          <cell r="CF80">
            <v>0</v>
          </cell>
          <cell r="CG80">
            <v>0</v>
          </cell>
          <cell r="CH80">
            <v>0</v>
          </cell>
        </row>
        <row r="81">
          <cell r="D81">
            <v>0</v>
          </cell>
          <cell r="E81">
            <v>0</v>
          </cell>
          <cell r="F81">
            <v>0</v>
          </cell>
          <cell r="G81">
            <v>0</v>
          </cell>
          <cell r="H81">
            <v>-1</v>
          </cell>
          <cell r="I81">
            <v>0</v>
          </cell>
          <cell r="J81">
            <v>0</v>
          </cell>
          <cell r="K81">
            <v>0</v>
          </cell>
          <cell r="L81">
            <v>0</v>
          </cell>
          <cell r="M81">
            <v>0</v>
          </cell>
          <cell r="N81">
            <v>0</v>
          </cell>
          <cell r="O81">
            <v>0</v>
          </cell>
          <cell r="P81">
            <v>0</v>
          </cell>
          <cell r="U81">
            <v>0</v>
          </cell>
          <cell r="V81">
            <v>0</v>
          </cell>
          <cell r="W81">
            <v>0</v>
          </cell>
          <cell r="X81">
            <v>0</v>
          </cell>
          <cell r="Y81">
            <v>0</v>
          </cell>
          <cell r="Z81">
            <v>0</v>
          </cell>
          <cell r="AA81">
            <v>0</v>
          </cell>
          <cell r="AB81">
            <v>0</v>
          </cell>
          <cell r="AC81">
            <v>0</v>
          </cell>
          <cell r="AD81">
            <v>0</v>
          </cell>
          <cell r="AE81">
            <v>0</v>
          </cell>
          <cell r="AF81">
            <v>0</v>
          </cell>
          <cell r="AG81">
            <v>0</v>
          </cell>
          <cell r="AL81">
            <v>0</v>
          </cell>
          <cell r="AM81">
            <v>0</v>
          </cell>
          <cell r="AN81">
            <v>0</v>
          </cell>
          <cell r="AO81">
            <v>0</v>
          </cell>
          <cell r="AP81">
            <v>0</v>
          </cell>
          <cell r="AQ81">
            <v>0</v>
          </cell>
          <cell r="AR81">
            <v>0</v>
          </cell>
          <cell r="AS81">
            <v>0</v>
          </cell>
          <cell r="AT81">
            <v>0</v>
          </cell>
          <cell r="AU81">
            <v>0</v>
          </cell>
          <cell r="AV81">
            <v>0</v>
          </cell>
          <cell r="AW81">
            <v>0</v>
          </cell>
          <cell r="AX81">
            <v>0</v>
          </cell>
          <cell r="BC81">
            <v>0</v>
          </cell>
          <cell r="BD81">
            <v>0</v>
          </cell>
          <cell r="BE81">
            <v>0</v>
          </cell>
          <cell r="BF81">
            <v>0</v>
          </cell>
          <cell r="BG81">
            <v>0</v>
          </cell>
          <cell r="BH81">
            <v>0</v>
          </cell>
          <cell r="BI81">
            <v>0</v>
          </cell>
          <cell r="BJ81">
            <v>0</v>
          </cell>
          <cell r="BK81">
            <v>0</v>
          </cell>
          <cell r="BL81">
            <v>0</v>
          </cell>
          <cell r="BM81">
            <v>0</v>
          </cell>
          <cell r="BN81">
            <v>0</v>
          </cell>
          <cell r="BO81">
            <v>0</v>
          </cell>
          <cell r="BV81">
            <v>0</v>
          </cell>
          <cell r="BW81">
            <v>0</v>
          </cell>
          <cell r="BX81">
            <v>0</v>
          </cell>
          <cell r="BY81">
            <v>0</v>
          </cell>
          <cell r="BZ81">
            <v>-1</v>
          </cell>
          <cell r="CA81">
            <v>0</v>
          </cell>
          <cell r="CB81">
            <v>0</v>
          </cell>
          <cell r="CC81">
            <v>0</v>
          </cell>
          <cell r="CD81">
            <v>0</v>
          </cell>
          <cell r="CE81">
            <v>0</v>
          </cell>
          <cell r="CF81">
            <v>0</v>
          </cell>
          <cell r="CG81">
            <v>0</v>
          </cell>
          <cell r="CH81">
            <v>0</v>
          </cell>
        </row>
        <row r="82">
          <cell r="D82">
            <v>0</v>
          </cell>
          <cell r="E82">
            <v>0</v>
          </cell>
          <cell r="F82">
            <v>0</v>
          </cell>
          <cell r="G82">
            <v>0</v>
          </cell>
          <cell r="H82">
            <v>0</v>
          </cell>
          <cell r="I82">
            <v>0</v>
          </cell>
          <cell r="J82">
            <v>0</v>
          </cell>
          <cell r="K82">
            <v>0</v>
          </cell>
          <cell r="L82">
            <v>0</v>
          </cell>
          <cell r="M82">
            <v>0</v>
          </cell>
          <cell r="N82">
            <v>0</v>
          </cell>
          <cell r="O82">
            <v>0</v>
          </cell>
          <cell r="P82">
            <v>0</v>
          </cell>
          <cell r="U82">
            <v>0</v>
          </cell>
          <cell r="V82">
            <v>0</v>
          </cell>
          <cell r="W82">
            <v>0</v>
          </cell>
          <cell r="X82">
            <v>0</v>
          </cell>
          <cell r="Y82">
            <v>0</v>
          </cell>
          <cell r="Z82">
            <v>0</v>
          </cell>
          <cell r="AA82">
            <v>0</v>
          </cell>
          <cell r="AB82">
            <v>0</v>
          </cell>
          <cell r="AC82">
            <v>0</v>
          </cell>
          <cell r="AD82">
            <v>0</v>
          </cell>
          <cell r="AE82">
            <v>0</v>
          </cell>
          <cell r="AF82">
            <v>0</v>
          </cell>
          <cell r="AG82">
            <v>0</v>
          </cell>
          <cell r="AL82">
            <v>0</v>
          </cell>
          <cell r="AM82">
            <v>0</v>
          </cell>
          <cell r="AN82">
            <v>0</v>
          </cell>
          <cell r="AO82">
            <v>0</v>
          </cell>
          <cell r="AP82">
            <v>0</v>
          </cell>
          <cell r="AQ82">
            <v>0</v>
          </cell>
          <cell r="AR82">
            <v>0</v>
          </cell>
          <cell r="AS82">
            <v>0</v>
          </cell>
          <cell r="AT82">
            <v>0</v>
          </cell>
          <cell r="AU82">
            <v>0</v>
          </cell>
          <cell r="AV82">
            <v>0</v>
          </cell>
          <cell r="AW82">
            <v>0</v>
          </cell>
          <cell r="AX82">
            <v>0</v>
          </cell>
          <cell r="BC82">
            <v>0</v>
          </cell>
          <cell r="BD82">
            <v>0</v>
          </cell>
          <cell r="BE82">
            <v>0</v>
          </cell>
          <cell r="BF82">
            <v>0</v>
          </cell>
          <cell r="BG82">
            <v>0</v>
          </cell>
          <cell r="BH82">
            <v>0</v>
          </cell>
          <cell r="BI82">
            <v>0</v>
          </cell>
          <cell r="BJ82">
            <v>0</v>
          </cell>
          <cell r="BK82">
            <v>0</v>
          </cell>
          <cell r="BL82">
            <v>0</v>
          </cell>
          <cell r="BM82">
            <v>0</v>
          </cell>
          <cell r="BN82">
            <v>0</v>
          </cell>
          <cell r="BO82">
            <v>0</v>
          </cell>
          <cell r="BV82">
            <v>0</v>
          </cell>
          <cell r="BW82">
            <v>0</v>
          </cell>
          <cell r="BX82">
            <v>0</v>
          </cell>
          <cell r="BY82">
            <v>0</v>
          </cell>
          <cell r="BZ82">
            <v>0</v>
          </cell>
          <cell r="CA82">
            <v>0</v>
          </cell>
          <cell r="CB82">
            <v>0</v>
          </cell>
          <cell r="CC82">
            <v>0</v>
          </cell>
          <cell r="CD82">
            <v>0</v>
          </cell>
          <cell r="CE82">
            <v>0</v>
          </cell>
          <cell r="CF82">
            <v>0</v>
          </cell>
          <cell r="CG82">
            <v>0</v>
          </cell>
          <cell r="CH82">
            <v>0</v>
          </cell>
        </row>
        <row r="83">
          <cell r="D83">
            <v>0</v>
          </cell>
          <cell r="E83">
            <v>0</v>
          </cell>
          <cell r="F83">
            <v>0</v>
          </cell>
          <cell r="G83">
            <v>0</v>
          </cell>
          <cell r="H83">
            <v>0</v>
          </cell>
          <cell r="I83">
            <v>0</v>
          </cell>
          <cell r="J83">
            <v>-1</v>
          </cell>
          <cell r="K83">
            <v>0</v>
          </cell>
          <cell r="L83">
            <v>0</v>
          </cell>
          <cell r="M83">
            <v>0</v>
          </cell>
          <cell r="N83">
            <v>0</v>
          </cell>
          <cell r="O83">
            <v>0</v>
          </cell>
          <cell r="P83">
            <v>0</v>
          </cell>
          <cell r="U83">
            <v>0</v>
          </cell>
          <cell r="V83">
            <v>0</v>
          </cell>
          <cell r="W83">
            <v>0</v>
          </cell>
          <cell r="X83">
            <v>0</v>
          </cell>
          <cell r="Y83">
            <v>0</v>
          </cell>
          <cell r="Z83">
            <v>0</v>
          </cell>
          <cell r="AA83">
            <v>0</v>
          </cell>
          <cell r="AB83">
            <v>0</v>
          </cell>
          <cell r="AC83">
            <v>0</v>
          </cell>
          <cell r="AD83">
            <v>0</v>
          </cell>
          <cell r="AE83">
            <v>0</v>
          </cell>
          <cell r="AF83">
            <v>0</v>
          </cell>
          <cell r="AG83">
            <v>0</v>
          </cell>
          <cell r="AL83">
            <v>0</v>
          </cell>
          <cell r="AM83">
            <v>0</v>
          </cell>
          <cell r="AN83">
            <v>0</v>
          </cell>
          <cell r="AO83">
            <v>0</v>
          </cell>
          <cell r="AP83">
            <v>0</v>
          </cell>
          <cell r="AQ83">
            <v>0</v>
          </cell>
          <cell r="AR83">
            <v>0</v>
          </cell>
          <cell r="AS83">
            <v>0</v>
          </cell>
          <cell r="AT83">
            <v>0</v>
          </cell>
          <cell r="AU83">
            <v>0</v>
          </cell>
          <cell r="AV83">
            <v>0</v>
          </cell>
          <cell r="AW83">
            <v>0</v>
          </cell>
          <cell r="AX83">
            <v>0</v>
          </cell>
          <cell r="BC83">
            <v>0</v>
          </cell>
          <cell r="BD83">
            <v>0</v>
          </cell>
          <cell r="BE83">
            <v>0</v>
          </cell>
          <cell r="BF83">
            <v>0</v>
          </cell>
          <cell r="BG83">
            <v>0</v>
          </cell>
          <cell r="BH83">
            <v>0</v>
          </cell>
          <cell r="BI83">
            <v>0</v>
          </cell>
          <cell r="BJ83">
            <v>0</v>
          </cell>
          <cell r="BK83">
            <v>0</v>
          </cell>
          <cell r="BL83">
            <v>0</v>
          </cell>
          <cell r="BM83">
            <v>0</v>
          </cell>
          <cell r="BN83">
            <v>0</v>
          </cell>
          <cell r="BO83">
            <v>0</v>
          </cell>
          <cell r="BV83">
            <v>0</v>
          </cell>
          <cell r="BW83">
            <v>0</v>
          </cell>
          <cell r="BX83">
            <v>0</v>
          </cell>
          <cell r="BY83">
            <v>0</v>
          </cell>
          <cell r="BZ83">
            <v>0</v>
          </cell>
          <cell r="CA83">
            <v>0</v>
          </cell>
          <cell r="CB83">
            <v>-1</v>
          </cell>
          <cell r="CC83">
            <v>0</v>
          </cell>
          <cell r="CD83">
            <v>0</v>
          </cell>
          <cell r="CE83">
            <v>0</v>
          </cell>
          <cell r="CF83">
            <v>0</v>
          </cell>
          <cell r="CG83">
            <v>0</v>
          </cell>
          <cell r="CH83">
            <v>0</v>
          </cell>
        </row>
        <row r="84">
          <cell r="D84">
            <v>0</v>
          </cell>
          <cell r="E84">
            <v>0</v>
          </cell>
          <cell r="F84">
            <v>0</v>
          </cell>
          <cell r="G84">
            <v>0</v>
          </cell>
          <cell r="H84">
            <v>0</v>
          </cell>
          <cell r="I84">
            <v>0</v>
          </cell>
          <cell r="J84">
            <v>0</v>
          </cell>
          <cell r="K84">
            <v>0</v>
          </cell>
          <cell r="L84">
            <v>0</v>
          </cell>
          <cell r="M84">
            <v>0</v>
          </cell>
          <cell r="N84">
            <v>0</v>
          </cell>
          <cell r="O84">
            <v>0</v>
          </cell>
          <cell r="P84">
            <v>0</v>
          </cell>
          <cell r="U84">
            <v>0</v>
          </cell>
          <cell r="V84">
            <v>0</v>
          </cell>
          <cell r="W84">
            <v>0</v>
          </cell>
          <cell r="X84">
            <v>0</v>
          </cell>
          <cell r="Y84">
            <v>0</v>
          </cell>
          <cell r="Z84">
            <v>0</v>
          </cell>
          <cell r="AA84">
            <v>0</v>
          </cell>
          <cell r="AB84">
            <v>0</v>
          </cell>
          <cell r="AC84">
            <v>0</v>
          </cell>
          <cell r="AD84">
            <v>0</v>
          </cell>
          <cell r="AE84">
            <v>0</v>
          </cell>
          <cell r="AF84">
            <v>0</v>
          </cell>
          <cell r="AG84">
            <v>0</v>
          </cell>
          <cell r="AL84">
            <v>0</v>
          </cell>
          <cell r="AM84">
            <v>0</v>
          </cell>
          <cell r="AN84">
            <v>0</v>
          </cell>
          <cell r="AO84">
            <v>0</v>
          </cell>
          <cell r="AP84">
            <v>0</v>
          </cell>
          <cell r="AQ84">
            <v>0</v>
          </cell>
          <cell r="AR84">
            <v>0</v>
          </cell>
          <cell r="AS84">
            <v>0</v>
          </cell>
          <cell r="AT84">
            <v>0</v>
          </cell>
          <cell r="AU84">
            <v>0</v>
          </cell>
          <cell r="AV84">
            <v>0</v>
          </cell>
          <cell r="AW84">
            <v>0</v>
          </cell>
          <cell r="AX84">
            <v>0</v>
          </cell>
          <cell r="BC84">
            <v>0</v>
          </cell>
          <cell r="BD84">
            <v>0</v>
          </cell>
          <cell r="BE84">
            <v>0</v>
          </cell>
          <cell r="BF84">
            <v>0</v>
          </cell>
          <cell r="BG84">
            <v>0</v>
          </cell>
          <cell r="BH84">
            <v>0</v>
          </cell>
          <cell r="BI84">
            <v>0</v>
          </cell>
          <cell r="BJ84">
            <v>0</v>
          </cell>
          <cell r="BK84">
            <v>0</v>
          </cell>
          <cell r="BL84">
            <v>0</v>
          </cell>
          <cell r="BM84">
            <v>0</v>
          </cell>
          <cell r="BN84">
            <v>0</v>
          </cell>
          <cell r="BO84">
            <v>0</v>
          </cell>
          <cell r="BV84">
            <v>0</v>
          </cell>
          <cell r="BW84">
            <v>0</v>
          </cell>
          <cell r="BX84">
            <v>0</v>
          </cell>
          <cell r="BY84">
            <v>0</v>
          </cell>
          <cell r="BZ84">
            <v>0</v>
          </cell>
          <cell r="CA84">
            <v>0</v>
          </cell>
          <cell r="CB84">
            <v>0</v>
          </cell>
          <cell r="CC84">
            <v>0</v>
          </cell>
          <cell r="CD84">
            <v>0</v>
          </cell>
          <cell r="CE84">
            <v>0</v>
          </cell>
          <cell r="CF84">
            <v>0</v>
          </cell>
          <cell r="CG84">
            <v>0</v>
          </cell>
          <cell r="CH84">
            <v>0</v>
          </cell>
        </row>
        <row r="87">
          <cell r="D87">
            <v>0</v>
          </cell>
          <cell r="E87">
            <v>0</v>
          </cell>
          <cell r="F87">
            <v>0</v>
          </cell>
          <cell r="G87">
            <v>0</v>
          </cell>
          <cell r="H87">
            <v>0</v>
          </cell>
          <cell r="I87">
            <v>0</v>
          </cell>
          <cell r="J87">
            <v>0</v>
          </cell>
          <cell r="K87">
            <v>0</v>
          </cell>
          <cell r="L87">
            <v>0</v>
          </cell>
          <cell r="M87">
            <v>0</v>
          </cell>
          <cell r="N87">
            <v>0</v>
          </cell>
          <cell r="O87">
            <v>0</v>
          </cell>
          <cell r="P87">
            <v>0</v>
          </cell>
          <cell r="U87">
            <v>0</v>
          </cell>
          <cell r="V87">
            <v>0</v>
          </cell>
          <cell r="W87">
            <v>0</v>
          </cell>
          <cell r="X87">
            <v>0</v>
          </cell>
          <cell r="Y87">
            <v>0</v>
          </cell>
          <cell r="Z87">
            <v>0</v>
          </cell>
          <cell r="AA87">
            <v>0</v>
          </cell>
          <cell r="AB87">
            <v>0</v>
          </cell>
          <cell r="AC87">
            <v>0</v>
          </cell>
          <cell r="AD87">
            <v>0</v>
          </cell>
          <cell r="AE87">
            <v>0</v>
          </cell>
          <cell r="AF87">
            <v>0</v>
          </cell>
          <cell r="AG87">
            <v>0</v>
          </cell>
          <cell r="AL87">
            <v>0</v>
          </cell>
          <cell r="AM87">
            <v>0</v>
          </cell>
          <cell r="AN87">
            <v>0</v>
          </cell>
          <cell r="AO87">
            <v>0</v>
          </cell>
          <cell r="AP87">
            <v>0</v>
          </cell>
          <cell r="AQ87">
            <v>0</v>
          </cell>
          <cell r="AR87">
            <v>0</v>
          </cell>
          <cell r="AS87">
            <v>0</v>
          </cell>
          <cell r="AT87">
            <v>0</v>
          </cell>
          <cell r="AU87">
            <v>0</v>
          </cell>
          <cell r="AV87">
            <v>0</v>
          </cell>
          <cell r="AW87">
            <v>0</v>
          </cell>
          <cell r="AX87">
            <v>0</v>
          </cell>
          <cell r="BC87">
            <v>0</v>
          </cell>
          <cell r="BD87">
            <v>0</v>
          </cell>
          <cell r="BE87">
            <v>0</v>
          </cell>
          <cell r="BF87">
            <v>0</v>
          </cell>
          <cell r="BG87">
            <v>0</v>
          </cell>
          <cell r="BH87">
            <v>0</v>
          </cell>
          <cell r="BI87">
            <v>0</v>
          </cell>
          <cell r="BJ87">
            <v>0</v>
          </cell>
          <cell r="BK87">
            <v>0</v>
          </cell>
          <cell r="BL87">
            <v>0</v>
          </cell>
          <cell r="BM87">
            <v>0</v>
          </cell>
          <cell r="BN87">
            <v>0</v>
          </cell>
          <cell r="BO87">
            <v>0</v>
          </cell>
          <cell r="BV87">
            <v>0</v>
          </cell>
          <cell r="BW87">
            <v>0</v>
          </cell>
          <cell r="BX87">
            <v>0</v>
          </cell>
          <cell r="BY87">
            <v>0</v>
          </cell>
          <cell r="BZ87">
            <v>0</v>
          </cell>
          <cell r="CA87">
            <v>0</v>
          </cell>
          <cell r="CB87">
            <v>0</v>
          </cell>
          <cell r="CC87">
            <v>0</v>
          </cell>
          <cell r="CD87">
            <v>0</v>
          </cell>
          <cell r="CE87">
            <v>0</v>
          </cell>
          <cell r="CF87">
            <v>0</v>
          </cell>
          <cell r="CG87">
            <v>0</v>
          </cell>
          <cell r="CH87">
            <v>0</v>
          </cell>
        </row>
        <row r="88">
          <cell r="D88">
            <v>0</v>
          </cell>
          <cell r="E88">
            <v>0</v>
          </cell>
          <cell r="F88">
            <v>0</v>
          </cell>
          <cell r="G88">
            <v>0</v>
          </cell>
          <cell r="H88">
            <v>0</v>
          </cell>
          <cell r="I88">
            <v>0</v>
          </cell>
          <cell r="J88">
            <v>0</v>
          </cell>
          <cell r="K88">
            <v>0</v>
          </cell>
          <cell r="L88">
            <v>0</v>
          </cell>
          <cell r="M88">
            <v>0</v>
          </cell>
          <cell r="N88">
            <v>0</v>
          </cell>
          <cell r="O88">
            <v>0</v>
          </cell>
          <cell r="P88">
            <v>0</v>
          </cell>
          <cell r="U88">
            <v>0</v>
          </cell>
          <cell r="V88">
            <v>0</v>
          </cell>
          <cell r="W88">
            <v>0</v>
          </cell>
          <cell r="X88">
            <v>0</v>
          </cell>
          <cell r="Y88">
            <v>0</v>
          </cell>
          <cell r="Z88">
            <v>0</v>
          </cell>
          <cell r="AA88">
            <v>0</v>
          </cell>
          <cell r="AB88">
            <v>0</v>
          </cell>
          <cell r="AC88">
            <v>0</v>
          </cell>
          <cell r="AD88">
            <v>0</v>
          </cell>
          <cell r="AE88">
            <v>0</v>
          </cell>
          <cell r="AF88">
            <v>0</v>
          </cell>
          <cell r="AG88">
            <v>0</v>
          </cell>
          <cell r="AL88">
            <v>0</v>
          </cell>
          <cell r="AM88">
            <v>0</v>
          </cell>
          <cell r="AN88">
            <v>0</v>
          </cell>
          <cell r="AO88">
            <v>0</v>
          </cell>
          <cell r="AP88">
            <v>0</v>
          </cell>
          <cell r="AQ88">
            <v>0</v>
          </cell>
          <cell r="AR88">
            <v>0</v>
          </cell>
          <cell r="AS88">
            <v>0</v>
          </cell>
          <cell r="AT88">
            <v>0</v>
          </cell>
          <cell r="AU88">
            <v>0</v>
          </cell>
          <cell r="AV88">
            <v>0</v>
          </cell>
          <cell r="AW88">
            <v>0</v>
          </cell>
          <cell r="AX88">
            <v>0</v>
          </cell>
          <cell r="BC88">
            <v>0</v>
          </cell>
          <cell r="BD88">
            <v>0</v>
          </cell>
          <cell r="BE88">
            <v>0</v>
          </cell>
          <cell r="BF88">
            <v>0</v>
          </cell>
          <cell r="BG88">
            <v>0</v>
          </cell>
          <cell r="BH88">
            <v>0</v>
          </cell>
          <cell r="BI88">
            <v>0</v>
          </cell>
          <cell r="BJ88">
            <v>0</v>
          </cell>
          <cell r="BK88">
            <v>0</v>
          </cell>
          <cell r="BL88">
            <v>0</v>
          </cell>
          <cell r="BM88">
            <v>0</v>
          </cell>
          <cell r="BN88">
            <v>0</v>
          </cell>
          <cell r="BO88">
            <v>0</v>
          </cell>
          <cell r="BV88">
            <v>0</v>
          </cell>
          <cell r="BW88">
            <v>0</v>
          </cell>
          <cell r="BX88">
            <v>0</v>
          </cell>
          <cell r="BY88">
            <v>0</v>
          </cell>
          <cell r="BZ88">
            <v>0</v>
          </cell>
          <cell r="CA88">
            <v>0</v>
          </cell>
          <cell r="CB88">
            <v>0</v>
          </cell>
          <cell r="CC88">
            <v>0</v>
          </cell>
          <cell r="CD88">
            <v>0</v>
          </cell>
          <cell r="CE88">
            <v>0</v>
          </cell>
          <cell r="CF88">
            <v>0</v>
          </cell>
          <cell r="CG88">
            <v>0</v>
          </cell>
          <cell r="CH88">
            <v>0</v>
          </cell>
        </row>
        <row r="89">
          <cell r="D89">
            <v>0</v>
          </cell>
          <cell r="E89">
            <v>0</v>
          </cell>
          <cell r="F89">
            <v>0</v>
          </cell>
          <cell r="G89">
            <v>0</v>
          </cell>
          <cell r="H89">
            <v>0</v>
          </cell>
          <cell r="I89">
            <v>0</v>
          </cell>
          <cell r="J89">
            <v>0</v>
          </cell>
          <cell r="K89">
            <v>0</v>
          </cell>
          <cell r="L89">
            <v>0</v>
          </cell>
          <cell r="M89">
            <v>0</v>
          </cell>
          <cell r="N89">
            <v>0</v>
          </cell>
          <cell r="O89">
            <v>0</v>
          </cell>
          <cell r="P89">
            <v>0</v>
          </cell>
          <cell r="U89">
            <v>0</v>
          </cell>
          <cell r="V89">
            <v>0</v>
          </cell>
          <cell r="W89">
            <v>0</v>
          </cell>
          <cell r="X89">
            <v>0</v>
          </cell>
          <cell r="Y89">
            <v>0</v>
          </cell>
          <cell r="Z89">
            <v>0</v>
          </cell>
          <cell r="AA89">
            <v>0</v>
          </cell>
          <cell r="AB89">
            <v>0</v>
          </cell>
          <cell r="AC89">
            <v>0</v>
          </cell>
          <cell r="AD89">
            <v>0</v>
          </cell>
          <cell r="AE89">
            <v>0</v>
          </cell>
          <cell r="AF89">
            <v>0</v>
          </cell>
          <cell r="AG89">
            <v>0</v>
          </cell>
          <cell r="AL89">
            <v>0</v>
          </cell>
          <cell r="AM89">
            <v>0</v>
          </cell>
          <cell r="AN89">
            <v>0</v>
          </cell>
          <cell r="AO89">
            <v>0</v>
          </cell>
          <cell r="AP89">
            <v>0</v>
          </cell>
          <cell r="AQ89">
            <v>0</v>
          </cell>
          <cell r="AR89">
            <v>0</v>
          </cell>
          <cell r="AS89">
            <v>0</v>
          </cell>
          <cell r="AT89">
            <v>0</v>
          </cell>
          <cell r="AU89">
            <v>0</v>
          </cell>
          <cell r="AV89">
            <v>0</v>
          </cell>
          <cell r="AW89">
            <v>0</v>
          </cell>
          <cell r="AX89">
            <v>0</v>
          </cell>
          <cell r="BC89">
            <v>0</v>
          </cell>
          <cell r="BD89">
            <v>0</v>
          </cell>
          <cell r="BE89">
            <v>0</v>
          </cell>
          <cell r="BF89">
            <v>0</v>
          </cell>
          <cell r="BG89">
            <v>0</v>
          </cell>
          <cell r="BH89">
            <v>0</v>
          </cell>
          <cell r="BI89">
            <v>0</v>
          </cell>
          <cell r="BJ89">
            <v>0</v>
          </cell>
          <cell r="BK89">
            <v>0</v>
          </cell>
          <cell r="BL89">
            <v>0</v>
          </cell>
          <cell r="BM89">
            <v>0</v>
          </cell>
          <cell r="BN89">
            <v>0</v>
          </cell>
          <cell r="BO89">
            <v>0</v>
          </cell>
          <cell r="BV89">
            <v>0</v>
          </cell>
          <cell r="BW89">
            <v>0</v>
          </cell>
          <cell r="BX89">
            <v>0</v>
          </cell>
          <cell r="BY89">
            <v>0</v>
          </cell>
          <cell r="BZ89">
            <v>0</v>
          </cell>
          <cell r="CA89">
            <v>0</v>
          </cell>
          <cell r="CB89">
            <v>0</v>
          </cell>
          <cell r="CC89">
            <v>0</v>
          </cell>
          <cell r="CD89">
            <v>0</v>
          </cell>
          <cell r="CE89">
            <v>0</v>
          </cell>
          <cell r="CF89">
            <v>0</v>
          </cell>
          <cell r="CG89">
            <v>0</v>
          </cell>
          <cell r="CH89">
            <v>0</v>
          </cell>
        </row>
        <row r="90">
          <cell r="D90">
            <v>0</v>
          </cell>
          <cell r="E90">
            <v>0</v>
          </cell>
          <cell r="F90">
            <v>0</v>
          </cell>
          <cell r="G90">
            <v>0</v>
          </cell>
          <cell r="H90">
            <v>0</v>
          </cell>
          <cell r="I90">
            <v>0</v>
          </cell>
          <cell r="J90">
            <v>0</v>
          </cell>
          <cell r="K90">
            <v>0</v>
          </cell>
          <cell r="L90">
            <v>0</v>
          </cell>
          <cell r="M90">
            <v>0</v>
          </cell>
          <cell r="N90">
            <v>0</v>
          </cell>
          <cell r="O90">
            <v>0</v>
          </cell>
          <cell r="P90">
            <v>0</v>
          </cell>
          <cell r="U90">
            <v>0</v>
          </cell>
          <cell r="V90">
            <v>0</v>
          </cell>
          <cell r="W90">
            <v>0</v>
          </cell>
          <cell r="X90">
            <v>0</v>
          </cell>
          <cell r="Y90">
            <v>0</v>
          </cell>
          <cell r="Z90">
            <v>0</v>
          </cell>
          <cell r="AA90">
            <v>0</v>
          </cell>
          <cell r="AB90">
            <v>0</v>
          </cell>
          <cell r="AC90">
            <v>0</v>
          </cell>
          <cell r="AD90">
            <v>0</v>
          </cell>
          <cell r="AE90">
            <v>0</v>
          </cell>
          <cell r="AF90">
            <v>0</v>
          </cell>
          <cell r="AG90">
            <v>0</v>
          </cell>
          <cell r="AL90">
            <v>0</v>
          </cell>
          <cell r="AM90">
            <v>0</v>
          </cell>
          <cell r="AN90">
            <v>0</v>
          </cell>
          <cell r="AO90">
            <v>0</v>
          </cell>
          <cell r="AP90">
            <v>0</v>
          </cell>
          <cell r="AQ90">
            <v>0</v>
          </cell>
          <cell r="AR90">
            <v>0</v>
          </cell>
          <cell r="AS90">
            <v>0</v>
          </cell>
          <cell r="AT90">
            <v>0</v>
          </cell>
          <cell r="AU90">
            <v>0</v>
          </cell>
          <cell r="AV90">
            <v>0</v>
          </cell>
          <cell r="AW90">
            <v>0</v>
          </cell>
          <cell r="AX90">
            <v>0</v>
          </cell>
          <cell r="BC90">
            <v>0</v>
          </cell>
          <cell r="BD90">
            <v>0</v>
          </cell>
          <cell r="BE90">
            <v>0</v>
          </cell>
          <cell r="BF90">
            <v>0</v>
          </cell>
          <cell r="BG90">
            <v>0</v>
          </cell>
          <cell r="BH90">
            <v>0</v>
          </cell>
          <cell r="BI90">
            <v>0</v>
          </cell>
          <cell r="BJ90">
            <v>0</v>
          </cell>
          <cell r="BK90">
            <v>0</v>
          </cell>
          <cell r="BL90">
            <v>0</v>
          </cell>
          <cell r="BM90">
            <v>0</v>
          </cell>
          <cell r="BN90">
            <v>0</v>
          </cell>
          <cell r="BO90">
            <v>0</v>
          </cell>
          <cell r="BV90">
            <v>0</v>
          </cell>
          <cell r="BW90">
            <v>0</v>
          </cell>
          <cell r="BX90">
            <v>0</v>
          </cell>
          <cell r="BY90">
            <v>0</v>
          </cell>
          <cell r="BZ90">
            <v>0</v>
          </cell>
          <cell r="CA90">
            <v>0</v>
          </cell>
          <cell r="CB90">
            <v>0</v>
          </cell>
          <cell r="CC90">
            <v>0</v>
          </cell>
          <cell r="CD90">
            <v>0</v>
          </cell>
          <cell r="CE90">
            <v>0</v>
          </cell>
          <cell r="CF90">
            <v>0</v>
          </cell>
          <cell r="CG90">
            <v>0</v>
          </cell>
          <cell r="CH90">
            <v>0</v>
          </cell>
        </row>
        <row r="91">
          <cell r="D91">
            <v>0</v>
          </cell>
          <cell r="E91">
            <v>0</v>
          </cell>
          <cell r="F91">
            <v>0</v>
          </cell>
          <cell r="G91">
            <v>0</v>
          </cell>
          <cell r="H91">
            <v>0</v>
          </cell>
          <cell r="I91">
            <v>0</v>
          </cell>
          <cell r="J91">
            <v>0</v>
          </cell>
          <cell r="K91">
            <v>0</v>
          </cell>
          <cell r="L91">
            <v>0</v>
          </cell>
          <cell r="M91">
            <v>0</v>
          </cell>
          <cell r="N91">
            <v>0</v>
          </cell>
          <cell r="O91">
            <v>0</v>
          </cell>
          <cell r="P91">
            <v>0</v>
          </cell>
          <cell r="U91">
            <v>0</v>
          </cell>
          <cell r="V91">
            <v>0</v>
          </cell>
          <cell r="W91">
            <v>0</v>
          </cell>
          <cell r="X91">
            <v>0</v>
          </cell>
          <cell r="Y91">
            <v>0</v>
          </cell>
          <cell r="Z91">
            <v>0</v>
          </cell>
          <cell r="AA91">
            <v>0</v>
          </cell>
          <cell r="AB91">
            <v>0</v>
          </cell>
          <cell r="AC91">
            <v>0</v>
          </cell>
          <cell r="AD91">
            <v>0</v>
          </cell>
          <cell r="AE91">
            <v>0</v>
          </cell>
          <cell r="AF91">
            <v>0</v>
          </cell>
          <cell r="AG91">
            <v>0</v>
          </cell>
          <cell r="AL91">
            <v>0</v>
          </cell>
          <cell r="AM91">
            <v>0</v>
          </cell>
          <cell r="AN91">
            <v>0</v>
          </cell>
          <cell r="AO91">
            <v>0</v>
          </cell>
          <cell r="AP91">
            <v>0</v>
          </cell>
          <cell r="AQ91">
            <v>0</v>
          </cell>
          <cell r="AR91">
            <v>0</v>
          </cell>
          <cell r="AS91">
            <v>0</v>
          </cell>
          <cell r="AT91">
            <v>0</v>
          </cell>
          <cell r="AU91">
            <v>0</v>
          </cell>
          <cell r="AV91">
            <v>0</v>
          </cell>
          <cell r="AW91">
            <v>0</v>
          </cell>
          <cell r="AX91">
            <v>0</v>
          </cell>
          <cell r="BC91">
            <v>0</v>
          </cell>
          <cell r="BD91">
            <v>0</v>
          </cell>
          <cell r="BE91">
            <v>0</v>
          </cell>
          <cell r="BF91">
            <v>0</v>
          </cell>
          <cell r="BG91">
            <v>0</v>
          </cell>
          <cell r="BH91">
            <v>0</v>
          </cell>
          <cell r="BI91">
            <v>0</v>
          </cell>
          <cell r="BJ91">
            <v>0</v>
          </cell>
          <cell r="BK91">
            <v>0</v>
          </cell>
          <cell r="BL91">
            <v>0</v>
          </cell>
          <cell r="BM91">
            <v>0</v>
          </cell>
          <cell r="BN91">
            <v>0</v>
          </cell>
          <cell r="BO91">
            <v>0</v>
          </cell>
          <cell r="BV91">
            <v>0</v>
          </cell>
          <cell r="BW91">
            <v>0</v>
          </cell>
          <cell r="BX91">
            <v>0</v>
          </cell>
          <cell r="BY91">
            <v>0</v>
          </cell>
          <cell r="BZ91">
            <v>0</v>
          </cell>
          <cell r="CA91">
            <v>0</v>
          </cell>
          <cell r="CB91">
            <v>0</v>
          </cell>
          <cell r="CC91">
            <v>0</v>
          </cell>
          <cell r="CD91">
            <v>0</v>
          </cell>
          <cell r="CE91">
            <v>0</v>
          </cell>
          <cell r="CF91">
            <v>0</v>
          </cell>
          <cell r="CG91">
            <v>0</v>
          </cell>
          <cell r="CH91">
            <v>0</v>
          </cell>
        </row>
        <row r="92">
          <cell r="D92">
            <v>0</v>
          </cell>
          <cell r="E92">
            <v>0</v>
          </cell>
          <cell r="F92">
            <v>0</v>
          </cell>
          <cell r="G92">
            <v>0</v>
          </cell>
          <cell r="H92">
            <v>0</v>
          </cell>
          <cell r="I92">
            <v>0</v>
          </cell>
          <cell r="J92">
            <v>0</v>
          </cell>
          <cell r="K92">
            <v>0</v>
          </cell>
          <cell r="L92">
            <v>0</v>
          </cell>
          <cell r="M92">
            <v>0</v>
          </cell>
          <cell r="N92">
            <v>0</v>
          </cell>
          <cell r="O92">
            <v>0</v>
          </cell>
          <cell r="P92">
            <v>0</v>
          </cell>
          <cell r="U92">
            <v>0</v>
          </cell>
          <cell r="V92">
            <v>0</v>
          </cell>
          <cell r="W92">
            <v>0</v>
          </cell>
          <cell r="X92">
            <v>0</v>
          </cell>
          <cell r="Y92">
            <v>0</v>
          </cell>
          <cell r="Z92">
            <v>0</v>
          </cell>
          <cell r="AA92">
            <v>0</v>
          </cell>
          <cell r="AB92">
            <v>0</v>
          </cell>
          <cell r="AC92">
            <v>0</v>
          </cell>
          <cell r="AD92">
            <v>0</v>
          </cell>
          <cell r="AE92">
            <v>0</v>
          </cell>
          <cell r="AF92">
            <v>0</v>
          </cell>
          <cell r="AG92">
            <v>0</v>
          </cell>
          <cell r="AL92">
            <v>0</v>
          </cell>
          <cell r="AM92">
            <v>0</v>
          </cell>
          <cell r="AN92">
            <v>0</v>
          </cell>
          <cell r="AO92">
            <v>0</v>
          </cell>
          <cell r="AP92">
            <v>0</v>
          </cell>
          <cell r="AQ92">
            <v>0</v>
          </cell>
          <cell r="AR92">
            <v>0</v>
          </cell>
          <cell r="AS92">
            <v>0</v>
          </cell>
          <cell r="AT92">
            <v>0</v>
          </cell>
          <cell r="AU92">
            <v>0</v>
          </cell>
          <cell r="AV92">
            <v>0</v>
          </cell>
          <cell r="AW92">
            <v>0</v>
          </cell>
          <cell r="AX92">
            <v>0</v>
          </cell>
          <cell r="BC92">
            <v>0</v>
          </cell>
          <cell r="BD92">
            <v>0</v>
          </cell>
          <cell r="BE92">
            <v>0</v>
          </cell>
          <cell r="BF92">
            <v>0</v>
          </cell>
          <cell r="BG92">
            <v>0</v>
          </cell>
          <cell r="BH92">
            <v>0</v>
          </cell>
          <cell r="BI92">
            <v>0</v>
          </cell>
          <cell r="BJ92">
            <v>0</v>
          </cell>
          <cell r="BK92">
            <v>0</v>
          </cell>
          <cell r="BL92">
            <v>0</v>
          </cell>
          <cell r="BM92">
            <v>0</v>
          </cell>
          <cell r="BN92">
            <v>0</v>
          </cell>
          <cell r="BO92">
            <v>0</v>
          </cell>
          <cell r="BV92">
            <v>0</v>
          </cell>
          <cell r="BW92">
            <v>0</v>
          </cell>
          <cell r="BX92">
            <v>0</v>
          </cell>
          <cell r="BY92">
            <v>0</v>
          </cell>
          <cell r="BZ92">
            <v>0</v>
          </cell>
          <cell r="CA92">
            <v>0</v>
          </cell>
          <cell r="CB92">
            <v>0</v>
          </cell>
          <cell r="CC92">
            <v>0</v>
          </cell>
          <cell r="CD92">
            <v>0</v>
          </cell>
          <cell r="CE92">
            <v>0</v>
          </cell>
          <cell r="CF92">
            <v>0</v>
          </cell>
          <cell r="CG92">
            <v>0</v>
          </cell>
          <cell r="CH92">
            <v>0</v>
          </cell>
        </row>
        <row r="93">
          <cell r="D93">
            <v>0</v>
          </cell>
          <cell r="E93">
            <v>0</v>
          </cell>
          <cell r="F93">
            <v>0</v>
          </cell>
          <cell r="G93">
            <v>0</v>
          </cell>
          <cell r="H93">
            <v>0</v>
          </cell>
          <cell r="I93">
            <v>0</v>
          </cell>
          <cell r="J93">
            <v>0</v>
          </cell>
          <cell r="K93">
            <v>0</v>
          </cell>
          <cell r="L93">
            <v>0</v>
          </cell>
          <cell r="M93">
            <v>0</v>
          </cell>
          <cell r="N93">
            <v>0</v>
          </cell>
          <cell r="O93">
            <v>0</v>
          </cell>
          <cell r="P93">
            <v>0</v>
          </cell>
          <cell r="U93">
            <v>0</v>
          </cell>
          <cell r="V93">
            <v>0</v>
          </cell>
          <cell r="W93">
            <v>0</v>
          </cell>
          <cell r="X93">
            <v>0</v>
          </cell>
          <cell r="Y93">
            <v>0</v>
          </cell>
          <cell r="Z93">
            <v>0</v>
          </cell>
          <cell r="AA93">
            <v>0</v>
          </cell>
          <cell r="AB93">
            <v>0</v>
          </cell>
          <cell r="AC93">
            <v>0</v>
          </cell>
          <cell r="AD93">
            <v>0</v>
          </cell>
          <cell r="AE93">
            <v>0</v>
          </cell>
          <cell r="AF93">
            <v>0</v>
          </cell>
          <cell r="AG93">
            <v>0</v>
          </cell>
          <cell r="AL93">
            <v>0</v>
          </cell>
          <cell r="AM93">
            <v>0</v>
          </cell>
          <cell r="AN93">
            <v>0</v>
          </cell>
          <cell r="AO93">
            <v>0</v>
          </cell>
          <cell r="AP93">
            <v>0</v>
          </cell>
          <cell r="AQ93">
            <v>0</v>
          </cell>
          <cell r="AR93">
            <v>0</v>
          </cell>
          <cell r="AS93">
            <v>0</v>
          </cell>
          <cell r="AT93">
            <v>0</v>
          </cell>
          <cell r="AU93">
            <v>0</v>
          </cell>
          <cell r="AV93">
            <v>0</v>
          </cell>
          <cell r="AW93">
            <v>0</v>
          </cell>
          <cell r="AX93">
            <v>0</v>
          </cell>
          <cell r="BC93">
            <v>0</v>
          </cell>
          <cell r="BD93">
            <v>0</v>
          </cell>
          <cell r="BE93">
            <v>0</v>
          </cell>
          <cell r="BF93">
            <v>0</v>
          </cell>
          <cell r="BG93">
            <v>0</v>
          </cell>
          <cell r="BH93">
            <v>0</v>
          </cell>
          <cell r="BI93">
            <v>0</v>
          </cell>
          <cell r="BJ93">
            <v>0</v>
          </cell>
          <cell r="BK93">
            <v>0</v>
          </cell>
          <cell r="BL93">
            <v>0</v>
          </cell>
          <cell r="BM93">
            <v>0</v>
          </cell>
          <cell r="BN93">
            <v>0</v>
          </cell>
          <cell r="BO93">
            <v>0</v>
          </cell>
          <cell r="BV93">
            <v>0</v>
          </cell>
          <cell r="BW93">
            <v>0</v>
          </cell>
          <cell r="BX93">
            <v>0</v>
          </cell>
          <cell r="BY93">
            <v>0</v>
          </cell>
          <cell r="BZ93">
            <v>0</v>
          </cell>
          <cell r="CA93">
            <v>0</v>
          </cell>
          <cell r="CB93">
            <v>0</v>
          </cell>
          <cell r="CC93">
            <v>0</v>
          </cell>
          <cell r="CD93">
            <v>0</v>
          </cell>
          <cell r="CE93">
            <v>0</v>
          </cell>
          <cell r="CF93">
            <v>0</v>
          </cell>
          <cell r="CG93">
            <v>0</v>
          </cell>
          <cell r="CH93">
            <v>0</v>
          </cell>
        </row>
        <row r="94">
          <cell r="D94">
            <v>0</v>
          </cell>
          <cell r="E94">
            <v>0</v>
          </cell>
          <cell r="F94">
            <v>0</v>
          </cell>
          <cell r="G94">
            <v>0</v>
          </cell>
          <cell r="H94">
            <v>0</v>
          </cell>
          <cell r="I94">
            <v>0</v>
          </cell>
          <cell r="J94">
            <v>0</v>
          </cell>
          <cell r="K94">
            <v>0</v>
          </cell>
          <cell r="L94">
            <v>0</v>
          </cell>
          <cell r="M94">
            <v>0</v>
          </cell>
          <cell r="N94">
            <v>0</v>
          </cell>
          <cell r="O94">
            <v>0</v>
          </cell>
          <cell r="P94">
            <v>0</v>
          </cell>
          <cell r="U94">
            <v>0</v>
          </cell>
          <cell r="V94">
            <v>0</v>
          </cell>
          <cell r="W94">
            <v>0</v>
          </cell>
          <cell r="X94">
            <v>0</v>
          </cell>
          <cell r="Y94">
            <v>0</v>
          </cell>
          <cell r="Z94">
            <v>0</v>
          </cell>
          <cell r="AA94">
            <v>0</v>
          </cell>
          <cell r="AB94">
            <v>0</v>
          </cell>
          <cell r="AC94">
            <v>0</v>
          </cell>
          <cell r="AD94">
            <v>0</v>
          </cell>
          <cell r="AE94">
            <v>0</v>
          </cell>
          <cell r="AF94">
            <v>0</v>
          </cell>
          <cell r="AG94">
            <v>0</v>
          </cell>
          <cell r="AL94">
            <v>0</v>
          </cell>
          <cell r="AM94">
            <v>0</v>
          </cell>
          <cell r="AN94">
            <v>0</v>
          </cell>
          <cell r="AO94">
            <v>0</v>
          </cell>
          <cell r="AP94">
            <v>0</v>
          </cell>
          <cell r="AQ94">
            <v>0</v>
          </cell>
          <cell r="AR94">
            <v>0</v>
          </cell>
          <cell r="AS94">
            <v>0</v>
          </cell>
          <cell r="AT94">
            <v>0</v>
          </cell>
          <cell r="AU94">
            <v>0</v>
          </cell>
          <cell r="AV94">
            <v>0</v>
          </cell>
          <cell r="AW94">
            <v>0</v>
          </cell>
          <cell r="AX94">
            <v>0</v>
          </cell>
          <cell r="BC94">
            <v>0</v>
          </cell>
          <cell r="BD94">
            <v>0</v>
          </cell>
          <cell r="BE94">
            <v>0</v>
          </cell>
          <cell r="BF94">
            <v>0</v>
          </cell>
          <cell r="BG94">
            <v>0</v>
          </cell>
          <cell r="BH94">
            <v>0</v>
          </cell>
          <cell r="BI94">
            <v>0</v>
          </cell>
          <cell r="BJ94">
            <v>0</v>
          </cell>
          <cell r="BK94">
            <v>0</v>
          </cell>
          <cell r="BL94">
            <v>0</v>
          </cell>
          <cell r="BM94">
            <v>0</v>
          </cell>
          <cell r="BN94">
            <v>0</v>
          </cell>
          <cell r="BO94">
            <v>0</v>
          </cell>
          <cell r="BV94">
            <v>0</v>
          </cell>
          <cell r="BW94">
            <v>0</v>
          </cell>
          <cell r="BX94">
            <v>0</v>
          </cell>
          <cell r="BY94">
            <v>0</v>
          </cell>
          <cell r="BZ94">
            <v>0</v>
          </cell>
          <cell r="CA94">
            <v>0</v>
          </cell>
          <cell r="CB94">
            <v>0</v>
          </cell>
          <cell r="CC94">
            <v>0</v>
          </cell>
          <cell r="CD94">
            <v>0</v>
          </cell>
          <cell r="CE94">
            <v>0</v>
          </cell>
          <cell r="CF94">
            <v>0</v>
          </cell>
          <cell r="CG94">
            <v>0</v>
          </cell>
          <cell r="CH94">
            <v>0</v>
          </cell>
        </row>
        <row r="95">
          <cell r="D95">
            <v>0</v>
          </cell>
          <cell r="E95">
            <v>0</v>
          </cell>
          <cell r="F95">
            <v>0</v>
          </cell>
          <cell r="G95">
            <v>0</v>
          </cell>
          <cell r="H95">
            <v>0</v>
          </cell>
          <cell r="I95">
            <v>0</v>
          </cell>
          <cell r="J95">
            <v>0</v>
          </cell>
          <cell r="K95">
            <v>0</v>
          </cell>
          <cell r="L95">
            <v>0</v>
          </cell>
          <cell r="M95">
            <v>0</v>
          </cell>
          <cell r="N95">
            <v>0</v>
          </cell>
          <cell r="O95">
            <v>0</v>
          </cell>
          <cell r="P95">
            <v>0</v>
          </cell>
          <cell r="U95">
            <v>0</v>
          </cell>
          <cell r="V95">
            <v>0</v>
          </cell>
          <cell r="W95">
            <v>0</v>
          </cell>
          <cell r="X95">
            <v>0</v>
          </cell>
          <cell r="Y95">
            <v>0</v>
          </cell>
          <cell r="Z95">
            <v>0</v>
          </cell>
          <cell r="AA95">
            <v>0</v>
          </cell>
          <cell r="AB95">
            <v>0</v>
          </cell>
          <cell r="AC95">
            <v>0</v>
          </cell>
          <cell r="AD95">
            <v>0</v>
          </cell>
          <cell r="AE95">
            <v>0</v>
          </cell>
          <cell r="AF95">
            <v>0</v>
          </cell>
          <cell r="AG95">
            <v>0</v>
          </cell>
          <cell r="AL95">
            <v>0</v>
          </cell>
          <cell r="AM95">
            <v>0</v>
          </cell>
          <cell r="AN95">
            <v>0</v>
          </cell>
          <cell r="AO95">
            <v>0</v>
          </cell>
          <cell r="AP95">
            <v>0</v>
          </cell>
          <cell r="AQ95">
            <v>0</v>
          </cell>
          <cell r="AR95">
            <v>0</v>
          </cell>
          <cell r="AS95">
            <v>0</v>
          </cell>
          <cell r="AT95">
            <v>0</v>
          </cell>
          <cell r="AU95">
            <v>0</v>
          </cell>
          <cell r="AV95">
            <v>0</v>
          </cell>
          <cell r="AW95">
            <v>0</v>
          </cell>
          <cell r="AX95">
            <v>0</v>
          </cell>
          <cell r="BC95">
            <v>0</v>
          </cell>
          <cell r="BD95">
            <v>0</v>
          </cell>
          <cell r="BE95">
            <v>0</v>
          </cell>
          <cell r="BF95">
            <v>0</v>
          </cell>
          <cell r="BG95">
            <v>0</v>
          </cell>
          <cell r="BH95">
            <v>0</v>
          </cell>
          <cell r="BI95">
            <v>0</v>
          </cell>
          <cell r="BJ95">
            <v>0</v>
          </cell>
          <cell r="BK95">
            <v>0</v>
          </cell>
          <cell r="BL95">
            <v>0</v>
          </cell>
          <cell r="BM95">
            <v>0</v>
          </cell>
          <cell r="BN95">
            <v>0</v>
          </cell>
          <cell r="BO95">
            <v>0</v>
          </cell>
          <cell r="BV95">
            <v>0</v>
          </cell>
          <cell r="BW95">
            <v>0</v>
          </cell>
          <cell r="BX95">
            <v>0</v>
          </cell>
          <cell r="BY95">
            <v>0</v>
          </cell>
          <cell r="BZ95">
            <v>0</v>
          </cell>
          <cell r="CA95">
            <v>0</v>
          </cell>
          <cell r="CB95">
            <v>0</v>
          </cell>
          <cell r="CC95">
            <v>0</v>
          </cell>
          <cell r="CD95">
            <v>0</v>
          </cell>
          <cell r="CE95">
            <v>0</v>
          </cell>
          <cell r="CF95">
            <v>0</v>
          </cell>
          <cell r="CG95">
            <v>0</v>
          </cell>
          <cell r="CH95">
            <v>0</v>
          </cell>
        </row>
        <row r="96">
          <cell r="D96">
            <v>0</v>
          </cell>
          <cell r="E96">
            <v>0</v>
          </cell>
          <cell r="F96">
            <v>0</v>
          </cell>
          <cell r="G96">
            <v>0</v>
          </cell>
          <cell r="H96">
            <v>0</v>
          </cell>
          <cell r="I96">
            <v>0</v>
          </cell>
          <cell r="J96">
            <v>0</v>
          </cell>
          <cell r="K96">
            <v>0</v>
          </cell>
          <cell r="L96">
            <v>0</v>
          </cell>
          <cell r="M96">
            <v>0</v>
          </cell>
          <cell r="N96">
            <v>0</v>
          </cell>
          <cell r="O96">
            <v>0</v>
          </cell>
          <cell r="P96">
            <v>0</v>
          </cell>
          <cell r="U96">
            <v>0</v>
          </cell>
          <cell r="V96">
            <v>0</v>
          </cell>
          <cell r="W96">
            <v>0</v>
          </cell>
          <cell r="X96">
            <v>0</v>
          </cell>
          <cell r="Y96">
            <v>0</v>
          </cell>
          <cell r="Z96">
            <v>0</v>
          </cell>
          <cell r="AA96">
            <v>0</v>
          </cell>
          <cell r="AB96">
            <v>0</v>
          </cell>
          <cell r="AC96">
            <v>0</v>
          </cell>
          <cell r="AD96">
            <v>0</v>
          </cell>
          <cell r="AE96">
            <v>0</v>
          </cell>
          <cell r="AF96">
            <v>0</v>
          </cell>
          <cell r="AG96">
            <v>0</v>
          </cell>
          <cell r="AL96">
            <v>0</v>
          </cell>
          <cell r="AM96">
            <v>0</v>
          </cell>
          <cell r="AN96">
            <v>0</v>
          </cell>
          <cell r="AO96">
            <v>0</v>
          </cell>
          <cell r="AP96">
            <v>0</v>
          </cell>
          <cell r="AQ96">
            <v>0</v>
          </cell>
          <cell r="AR96">
            <v>0</v>
          </cell>
          <cell r="AS96">
            <v>0</v>
          </cell>
          <cell r="AT96">
            <v>0</v>
          </cell>
          <cell r="AU96">
            <v>0</v>
          </cell>
          <cell r="AV96">
            <v>0</v>
          </cell>
          <cell r="AW96">
            <v>0</v>
          </cell>
          <cell r="AX96">
            <v>0</v>
          </cell>
          <cell r="BC96">
            <v>0</v>
          </cell>
          <cell r="BD96">
            <v>0</v>
          </cell>
          <cell r="BE96">
            <v>0</v>
          </cell>
          <cell r="BF96">
            <v>0</v>
          </cell>
          <cell r="BG96">
            <v>0</v>
          </cell>
          <cell r="BH96">
            <v>0</v>
          </cell>
          <cell r="BI96">
            <v>0</v>
          </cell>
          <cell r="BJ96">
            <v>0</v>
          </cell>
          <cell r="BK96">
            <v>0</v>
          </cell>
          <cell r="BL96">
            <v>0</v>
          </cell>
          <cell r="BM96">
            <v>0</v>
          </cell>
          <cell r="BN96">
            <v>0</v>
          </cell>
          <cell r="BO96">
            <v>0</v>
          </cell>
          <cell r="BV96">
            <v>0</v>
          </cell>
          <cell r="BW96">
            <v>0</v>
          </cell>
          <cell r="BX96">
            <v>0</v>
          </cell>
          <cell r="BY96">
            <v>0</v>
          </cell>
          <cell r="BZ96">
            <v>0</v>
          </cell>
          <cell r="CA96">
            <v>0</v>
          </cell>
          <cell r="CB96">
            <v>0</v>
          </cell>
          <cell r="CC96">
            <v>0</v>
          </cell>
          <cell r="CD96">
            <v>0</v>
          </cell>
          <cell r="CE96">
            <v>0</v>
          </cell>
          <cell r="CF96">
            <v>0</v>
          </cell>
          <cell r="CG96">
            <v>0</v>
          </cell>
          <cell r="CH96">
            <v>0</v>
          </cell>
        </row>
        <row r="97">
          <cell r="D97">
            <v>0</v>
          </cell>
          <cell r="E97">
            <v>0</v>
          </cell>
          <cell r="F97">
            <v>0</v>
          </cell>
          <cell r="G97">
            <v>0</v>
          </cell>
          <cell r="H97">
            <v>0</v>
          </cell>
          <cell r="I97">
            <v>0</v>
          </cell>
          <cell r="J97">
            <v>0</v>
          </cell>
          <cell r="K97">
            <v>0</v>
          </cell>
          <cell r="L97">
            <v>0</v>
          </cell>
          <cell r="M97">
            <v>0</v>
          </cell>
          <cell r="N97">
            <v>0</v>
          </cell>
          <cell r="O97">
            <v>0</v>
          </cell>
          <cell r="P97">
            <v>0</v>
          </cell>
          <cell r="U97">
            <v>0</v>
          </cell>
          <cell r="V97">
            <v>0</v>
          </cell>
          <cell r="W97">
            <v>0</v>
          </cell>
          <cell r="X97">
            <v>0</v>
          </cell>
          <cell r="Y97">
            <v>0</v>
          </cell>
          <cell r="Z97">
            <v>0</v>
          </cell>
          <cell r="AA97">
            <v>0</v>
          </cell>
          <cell r="AB97">
            <v>0</v>
          </cell>
          <cell r="AC97">
            <v>0</v>
          </cell>
          <cell r="AD97">
            <v>0</v>
          </cell>
          <cell r="AE97">
            <v>0</v>
          </cell>
          <cell r="AF97">
            <v>0</v>
          </cell>
          <cell r="AG97">
            <v>0</v>
          </cell>
          <cell r="AL97">
            <v>0</v>
          </cell>
          <cell r="AM97">
            <v>0</v>
          </cell>
          <cell r="AN97">
            <v>0</v>
          </cell>
          <cell r="AO97">
            <v>0</v>
          </cell>
          <cell r="AP97">
            <v>0</v>
          </cell>
          <cell r="AQ97">
            <v>0</v>
          </cell>
          <cell r="AR97">
            <v>0</v>
          </cell>
          <cell r="AS97">
            <v>0</v>
          </cell>
          <cell r="AT97">
            <v>0</v>
          </cell>
          <cell r="AU97">
            <v>0</v>
          </cell>
          <cell r="AV97">
            <v>0</v>
          </cell>
          <cell r="AW97">
            <v>0</v>
          </cell>
          <cell r="AX97">
            <v>0</v>
          </cell>
          <cell r="BC97">
            <v>0</v>
          </cell>
          <cell r="BD97">
            <v>0</v>
          </cell>
          <cell r="BE97">
            <v>0</v>
          </cell>
          <cell r="BF97">
            <v>0</v>
          </cell>
          <cell r="BG97">
            <v>0</v>
          </cell>
          <cell r="BH97">
            <v>0</v>
          </cell>
          <cell r="BI97">
            <v>0</v>
          </cell>
          <cell r="BJ97">
            <v>0</v>
          </cell>
          <cell r="BK97">
            <v>0</v>
          </cell>
          <cell r="BL97">
            <v>0</v>
          </cell>
          <cell r="BM97">
            <v>0</v>
          </cell>
          <cell r="BN97">
            <v>0</v>
          </cell>
          <cell r="BO97">
            <v>0</v>
          </cell>
          <cell r="BV97">
            <v>0</v>
          </cell>
          <cell r="BW97">
            <v>0</v>
          </cell>
          <cell r="BX97">
            <v>0</v>
          </cell>
          <cell r="BY97">
            <v>0</v>
          </cell>
          <cell r="BZ97">
            <v>0</v>
          </cell>
          <cell r="CA97">
            <v>0</v>
          </cell>
          <cell r="CB97">
            <v>0</v>
          </cell>
          <cell r="CC97">
            <v>0</v>
          </cell>
          <cell r="CD97">
            <v>0</v>
          </cell>
          <cell r="CE97">
            <v>0</v>
          </cell>
          <cell r="CF97">
            <v>0</v>
          </cell>
          <cell r="CG97">
            <v>0</v>
          </cell>
          <cell r="CH97">
            <v>0</v>
          </cell>
        </row>
        <row r="98">
          <cell r="D98">
            <v>0</v>
          </cell>
          <cell r="E98">
            <v>0</v>
          </cell>
          <cell r="F98">
            <v>0</v>
          </cell>
          <cell r="G98">
            <v>0</v>
          </cell>
          <cell r="H98">
            <v>0</v>
          </cell>
          <cell r="I98">
            <v>0</v>
          </cell>
          <cell r="J98">
            <v>0</v>
          </cell>
          <cell r="K98">
            <v>0</v>
          </cell>
          <cell r="L98">
            <v>0</v>
          </cell>
          <cell r="M98">
            <v>0</v>
          </cell>
          <cell r="N98">
            <v>0</v>
          </cell>
          <cell r="O98">
            <v>0</v>
          </cell>
          <cell r="P98">
            <v>0</v>
          </cell>
          <cell r="U98">
            <v>0</v>
          </cell>
          <cell r="V98">
            <v>0</v>
          </cell>
          <cell r="W98">
            <v>0</v>
          </cell>
          <cell r="X98">
            <v>0</v>
          </cell>
          <cell r="Y98">
            <v>0</v>
          </cell>
          <cell r="Z98">
            <v>0</v>
          </cell>
          <cell r="AA98">
            <v>0</v>
          </cell>
          <cell r="AB98">
            <v>0</v>
          </cell>
          <cell r="AC98">
            <v>0</v>
          </cell>
          <cell r="AD98">
            <v>0</v>
          </cell>
          <cell r="AE98">
            <v>0</v>
          </cell>
          <cell r="AF98">
            <v>0</v>
          </cell>
          <cell r="AG98">
            <v>0</v>
          </cell>
          <cell r="AL98">
            <v>0</v>
          </cell>
          <cell r="AM98">
            <v>0</v>
          </cell>
          <cell r="AN98">
            <v>0</v>
          </cell>
          <cell r="AO98">
            <v>0</v>
          </cell>
          <cell r="AP98">
            <v>0</v>
          </cell>
          <cell r="AQ98">
            <v>0</v>
          </cell>
          <cell r="AR98">
            <v>0</v>
          </cell>
          <cell r="AS98">
            <v>0</v>
          </cell>
          <cell r="AT98">
            <v>0</v>
          </cell>
          <cell r="AU98">
            <v>0</v>
          </cell>
          <cell r="AV98">
            <v>0</v>
          </cell>
          <cell r="AW98">
            <v>0</v>
          </cell>
          <cell r="AX98">
            <v>0</v>
          </cell>
          <cell r="BC98">
            <v>0</v>
          </cell>
          <cell r="BD98">
            <v>0</v>
          </cell>
          <cell r="BE98">
            <v>0</v>
          </cell>
          <cell r="BF98">
            <v>0</v>
          </cell>
          <cell r="BG98">
            <v>0</v>
          </cell>
          <cell r="BH98">
            <v>0</v>
          </cell>
          <cell r="BI98">
            <v>0</v>
          </cell>
          <cell r="BJ98">
            <v>0</v>
          </cell>
          <cell r="BK98">
            <v>0</v>
          </cell>
          <cell r="BL98">
            <v>0</v>
          </cell>
          <cell r="BM98">
            <v>0</v>
          </cell>
          <cell r="BN98">
            <v>0</v>
          </cell>
          <cell r="BO98">
            <v>0</v>
          </cell>
          <cell r="BV98">
            <v>0</v>
          </cell>
          <cell r="BW98">
            <v>0</v>
          </cell>
          <cell r="BX98">
            <v>0</v>
          </cell>
          <cell r="BY98">
            <v>0</v>
          </cell>
          <cell r="BZ98">
            <v>0</v>
          </cell>
          <cell r="CA98">
            <v>0</v>
          </cell>
          <cell r="CB98">
            <v>0</v>
          </cell>
          <cell r="CC98">
            <v>0</v>
          </cell>
          <cell r="CD98">
            <v>0</v>
          </cell>
          <cell r="CE98">
            <v>0</v>
          </cell>
          <cell r="CF98">
            <v>0</v>
          </cell>
          <cell r="CG98">
            <v>0</v>
          </cell>
          <cell r="CH98">
            <v>0</v>
          </cell>
        </row>
        <row r="99">
          <cell r="D99">
            <v>0</v>
          </cell>
          <cell r="E99">
            <v>0</v>
          </cell>
          <cell r="F99">
            <v>0</v>
          </cell>
          <cell r="G99">
            <v>0</v>
          </cell>
          <cell r="H99">
            <v>0</v>
          </cell>
          <cell r="I99">
            <v>0</v>
          </cell>
          <cell r="J99">
            <v>0</v>
          </cell>
          <cell r="K99">
            <v>0</v>
          </cell>
          <cell r="L99">
            <v>0</v>
          </cell>
          <cell r="M99">
            <v>0</v>
          </cell>
          <cell r="N99">
            <v>0</v>
          </cell>
          <cell r="O99">
            <v>0</v>
          </cell>
          <cell r="P99">
            <v>0</v>
          </cell>
          <cell r="U99">
            <v>0</v>
          </cell>
          <cell r="V99">
            <v>0</v>
          </cell>
          <cell r="W99">
            <v>0</v>
          </cell>
          <cell r="X99">
            <v>0</v>
          </cell>
          <cell r="Y99">
            <v>0</v>
          </cell>
          <cell r="Z99">
            <v>0</v>
          </cell>
          <cell r="AA99">
            <v>0</v>
          </cell>
          <cell r="AB99">
            <v>0</v>
          </cell>
          <cell r="AC99">
            <v>0</v>
          </cell>
          <cell r="AD99">
            <v>0</v>
          </cell>
          <cell r="AE99">
            <v>0</v>
          </cell>
          <cell r="AF99">
            <v>0</v>
          </cell>
          <cell r="AG99">
            <v>0</v>
          </cell>
          <cell r="AL99">
            <v>0</v>
          </cell>
          <cell r="AM99">
            <v>0</v>
          </cell>
          <cell r="AN99">
            <v>0</v>
          </cell>
          <cell r="AO99">
            <v>0</v>
          </cell>
          <cell r="AP99">
            <v>0</v>
          </cell>
          <cell r="AQ99">
            <v>0</v>
          </cell>
          <cell r="AR99">
            <v>0</v>
          </cell>
          <cell r="AS99">
            <v>0</v>
          </cell>
          <cell r="AT99">
            <v>0</v>
          </cell>
          <cell r="AU99">
            <v>0</v>
          </cell>
          <cell r="AV99">
            <v>0</v>
          </cell>
          <cell r="AW99">
            <v>0</v>
          </cell>
          <cell r="AX99">
            <v>0</v>
          </cell>
          <cell r="BC99">
            <v>0</v>
          </cell>
          <cell r="BD99">
            <v>0</v>
          </cell>
          <cell r="BE99">
            <v>0</v>
          </cell>
          <cell r="BF99">
            <v>0</v>
          </cell>
          <cell r="BG99">
            <v>0</v>
          </cell>
          <cell r="BH99">
            <v>0</v>
          </cell>
          <cell r="BI99">
            <v>0</v>
          </cell>
          <cell r="BJ99">
            <v>0</v>
          </cell>
          <cell r="BK99">
            <v>0</v>
          </cell>
          <cell r="BL99">
            <v>0</v>
          </cell>
          <cell r="BM99">
            <v>0</v>
          </cell>
          <cell r="BN99">
            <v>0</v>
          </cell>
          <cell r="BO99">
            <v>0</v>
          </cell>
          <cell r="BV99">
            <v>0</v>
          </cell>
          <cell r="BW99">
            <v>0</v>
          </cell>
          <cell r="BX99">
            <v>0</v>
          </cell>
          <cell r="BY99">
            <v>0</v>
          </cell>
          <cell r="BZ99">
            <v>0</v>
          </cell>
          <cell r="CA99">
            <v>0</v>
          </cell>
          <cell r="CB99">
            <v>0</v>
          </cell>
          <cell r="CC99">
            <v>0</v>
          </cell>
          <cell r="CD99">
            <v>0</v>
          </cell>
          <cell r="CE99">
            <v>0</v>
          </cell>
          <cell r="CF99">
            <v>0</v>
          </cell>
          <cell r="CG99">
            <v>0</v>
          </cell>
          <cell r="CH99">
            <v>0</v>
          </cell>
        </row>
        <row r="102">
          <cell r="D102">
            <v>0</v>
          </cell>
          <cell r="E102">
            <v>0</v>
          </cell>
          <cell r="F102">
            <v>0</v>
          </cell>
          <cell r="G102">
            <v>0</v>
          </cell>
          <cell r="H102">
            <v>0</v>
          </cell>
          <cell r="I102">
            <v>0</v>
          </cell>
          <cell r="J102">
            <v>0</v>
          </cell>
          <cell r="K102">
            <v>0</v>
          </cell>
          <cell r="L102">
            <v>0</v>
          </cell>
          <cell r="M102">
            <v>0</v>
          </cell>
          <cell r="N102">
            <v>0</v>
          </cell>
          <cell r="O102">
            <v>0</v>
          </cell>
          <cell r="P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row>
        <row r="103">
          <cell r="D103">
            <v>0</v>
          </cell>
          <cell r="E103">
            <v>0</v>
          </cell>
          <cell r="F103">
            <v>0</v>
          </cell>
          <cell r="G103">
            <v>0</v>
          </cell>
          <cell r="H103">
            <v>0</v>
          </cell>
          <cell r="I103">
            <v>0</v>
          </cell>
          <cell r="J103">
            <v>0</v>
          </cell>
          <cell r="K103">
            <v>0</v>
          </cell>
          <cell r="L103">
            <v>0</v>
          </cell>
          <cell r="M103">
            <v>0</v>
          </cell>
          <cell r="N103">
            <v>0</v>
          </cell>
          <cell r="O103">
            <v>0</v>
          </cell>
          <cell r="P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row>
        <row r="105">
          <cell r="D105">
            <v>0</v>
          </cell>
          <cell r="E105">
            <v>0</v>
          </cell>
          <cell r="F105">
            <v>0</v>
          </cell>
          <cell r="G105">
            <v>0</v>
          </cell>
          <cell r="H105">
            <v>0</v>
          </cell>
          <cell r="I105">
            <v>0</v>
          </cell>
          <cell r="J105">
            <v>0</v>
          </cell>
          <cell r="K105">
            <v>0</v>
          </cell>
          <cell r="L105">
            <v>0</v>
          </cell>
          <cell r="M105">
            <v>0</v>
          </cell>
          <cell r="N105">
            <v>0</v>
          </cell>
          <cell r="O105">
            <v>0</v>
          </cell>
          <cell r="P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row>
        <row r="107">
          <cell r="D107">
            <v>0</v>
          </cell>
          <cell r="E107">
            <v>0</v>
          </cell>
          <cell r="F107">
            <v>0</v>
          </cell>
          <cell r="G107">
            <v>0</v>
          </cell>
          <cell r="H107">
            <v>0</v>
          </cell>
          <cell r="I107">
            <v>0</v>
          </cell>
          <cell r="J107">
            <v>0</v>
          </cell>
          <cell r="K107">
            <v>0</v>
          </cell>
          <cell r="L107">
            <v>0</v>
          </cell>
          <cell r="M107">
            <v>0</v>
          </cell>
          <cell r="N107">
            <v>0</v>
          </cell>
          <cell r="O107">
            <v>0</v>
          </cell>
          <cell r="P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row>
        <row r="108">
          <cell r="D108">
            <v>0</v>
          </cell>
          <cell r="E108">
            <v>0</v>
          </cell>
          <cell r="F108">
            <v>0</v>
          </cell>
          <cell r="G108">
            <v>0</v>
          </cell>
          <cell r="H108">
            <v>0</v>
          </cell>
          <cell r="I108">
            <v>0</v>
          </cell>
          <cell r="J108">
            <v>0</v>
          </cell>
          <cell r="K108">
            <v>0</v>
          </cell>
          <cell r="L108">
            <v>0</v>
          </cell>
          <cell r="M108">
            <v>0</v>
          </cell>
          <cell r="N108">
            <v>0</v>
          </cell>
          <cell r="O108">
            <v>0</v>
          </cell>
          <cell r="P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row>
        <row r="109">
          <cell r="D109">
            <v>0</v>
          </cell>
          <cell r="E109">
            <v>0</v>
          </cell>
          <cell r="F109">
            <v>0</v>
          </cell>
          <cell r="G109">
            <v>0</v>
          </cell>
          <cell r="H109">
            <v>0</v>
          </cell>
          <cell r="I109">
            <v>0</v>
          </cell>
          <cell r="J109">
            <v>0</v>
          </cell>
          <cell r="K109">
            <v>0</v>
          </cell>
          <cell r="L109">
            <v>0</v>
          </cell>
          <cell r="M109">
            <v>0</v>
          </cell>
          <cell r="N109">
            <v>0</v>
          </cell>
          <cell r="O109">
            <v>0</v>
          </cell>
          <cell r="P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row>
        <row r="110">
          <cell r="D110">
            <v>0</v>
          </cell>
          <cell r="E110">
            <v>0</v>
          </cell>
          <cell r="F110">
            <v>0</v>
          </cell>
          <cell r="G110">
            <v>0</v>
          </cell>
          <cell r="H110">
            <v>0</v>
          </cell>
          <cell r="I110">
            <v>0</v>
          </cell>
          <cell r="J110">
            <v>0</v>
          </cell>
          <cell r="K110">
            <v>0</v>
          </cell>
          <cell r="L110">
            <v>0</v>
          </cell>
          <cell r="M110">
            <v>0</v>
          </cell>
          <cell r="N110">
            <v>0</v>
          </cell>
          <cell r="O110">
            <v>0</v>
          </cell>
          <cell r="P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row>
        <row r="111">
          <cell r="D111">
            <v>0</v>
          </cell>
          <cell r="E111">
            <v>0</v>
          </cell>
          <cell r="F111">
            <v>0</v>
          </cell>
          <cell r="G111">
            <v>0</v>
          </cell>
          <cell r="H111">
            <v>0</v>
          </cell>
          <cell r="I111">
            <v>0</v>
          </cell>
          <cell r="J111">
            <v>0</v>
          </cell>
          <cell r="K111">
            <v>0</v>
          </cell>
          <cell r="L111">
            <v>0</v>
          </cell>
          <cell r="M111">
            <v>0</v>
          </cell>
          <cell r="N111">
            <v>0</v>
          </cell>
          <cell r="O111">
            <v>0</v>
          </cell>
          <cell r="P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row>
        <row r="112">
          <cell r="D112">
            <v>0</v>
          </cell>
          <cell r="E112">
            <v>0</v>
          </cell>
          <cell r="F112">
            <v>0</v>
          </cell>
          <cell r="G112">
            <v>0</v>
          </cell>
          <cell r="H112">
            <v>0</v>
          </cell>
          <cell r="I112">
            <v>0</v>
          </cell>
          <cell r="J112">
            <v>0</v>
          </cell>
          <cell r="K112">
            <v>0</v>
          </cell>
          <cell r="L112">
            <v>0</v>
          </cell>
          <cell r="M112">
            <v>0</v>
          </cell>
          <cell r="N112">
            <v>0</v>
          </cell>
          <cell r="O112">
            <v>0</v>
          </cell>
          <cell r="P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row>
        <row r="113">
          <cell r="D113">
            <v>0</v>
          </cell>
          <cell r="E113">
            <v>0</v>
          </cell>
          <cell r="F113">
            <v>0</v>
          </cell>
          <cell r="G113">
            <v>0</v>
          </cell>
          <cell r="H113">
            <v>0</v>
          </cell>
          <cell r="I113">
            <v>0</v>
          </cell>
          <cell r="J113">
            <v>0</v>
          </cell>
          <cell r="K113">
            <v>0</v>
          </cell>
          <cell r="L113">
            <v>0</v>
          </cell>
          <cell r="M113">
            <v>0</v>
          </cell>
          <cell r="N113">
            <v>0</v>
          </cell>
          <cell r="O113">
            <v>0</v>
          </cell>
          <cell r="P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row>
        <row r="114">
          <cell r="D114">
            <v>0</v>
          </cell>
          <cell r="E114">
            <v>0</v>
          </cell>
          <cell r="F114">
            <v>0</v>
          </cell>
          <cell r="G114">
            <v>0</v>
          </cell>
          <cell r="H114">
            <v>0</v>
          </cell>
          <cell r="I114">
            <v>0</v>
          </cell>
          <cell r="J114">
            <v>0</v>
          </cell>
          <cell r="K114">
            <v>0</v>
          </cell>
          <cell r="L114">
            <v>0</v>
          </cell>
          <cell r="M114">
            <v>0</v>
          </cell>
          <cell r="N114">
            <v>0</v>
          </cell>
          <cell r="O114">
            <v>0</v>
          </cell>
          <cell r="P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row>
      </sheetData>
      <sheetData sheetId="74">
        <row r="8">
          <cell r="D8">
            <v>2</v>
          </cell>
          <cell r="E8">
            <v>15</v>
          </cell>
          <cell r="F8">
            <v>21</v>
          </cell>
          <cell r="G8">
            <v>12</v>
          </cell>
          <cell r="H8">
            <v>16</v>
          </cell>
          <cell r="I8">
            <v>8</v>
          </cell>
          <cell r="J8">
            <v>6</v>
          </cell>
          <cell r="K8">
            <v>7</v>
          </cell>
          <cell r="L8">
            <v>11</v>
          </cell>
          <cell r="M8">
            <v>4</v>
          </cell>
          <cell r="N8">
            <v>0</v>
          </cell>
          <cell r="O8">
            <v>0</v>
          </cell>
          <cell r="P8">
            <v>0</v>
          </cell>
          <cell r="U8">
            <v>0</v>
          </cell>
          <cell r="V8">
            <v>4</v>
          </cell>
          <cell r="W8">
            <v>6</v>
          </cell>
          <cell r="X8">
            <v>8</v>
          </cell>
          <cell r="Y8">
            <v>6</v>
          </cell>
          <cell r="Z8">
            <v>10</v>
          </cell>
          <cell r="AA8">
            <v>6</v>
          </cell>
          <cell r="AB8">
            <v>9</v>
          </cell>
          <cell r="AC8">
            <v>2</v>
          </cell>
          <cell r="AD8">
            <v>2</v>
          </cell>
          <cell r="AE8">
            <v>1</v>
          </cell>
          <cell r="AF8">
            <v>0</v>
          </cell>
          <cell r="AG8">
            <v>0</v>
          </cell>
          <cell r="AL8">
            <v>0</v>
          </cell>
          <cell r="AM8">
            <v>0</v>
          </cell>
          <cell r="AN8">
            <v>0</v>
          </cell>
          <cell r="AO8">
            <v>0</v>
          </cell>
          <cell r="AP8">
            <v>0</v>
          </cell>
          <cell r="AQ8">
            <v>0</v>
          </cell>
          <cell r="AR8">
            <v>0</v>
          </cell>
          <cell r="AS8">
            <v>0</v>
          </cell>
          <cell r="AT8">
            <v>0</v>
          </cell>
          <cell r="AU8">
            <v>0</v>
          </cell>
          <cell r="AV8">
            <v>0</v>
          </cell>
          <cell r="AW8">
            <v>0</v>
          </cell>
          <cell r="AX8">
            <v>0</v>
          </cell>
          <cell r="BC8">
            <v>0</v>
          </cell>
          <cell r="BD8">
            <v>0</v>
          </cell>
          <cell r="BE8">
            <v>0</v>
          </cell>
          <cell r="BF8">
            <v>0</v>
          </cell>
          <cell r="BG8">
            <v>0</v>
          </cell>
          <cell r="BH8">
            <v>0</v>
          </cell>
          <cell r="BI8">
            <v>0</v>
          </cell>
          <cell r="BJ8">
            <v>0</v>
          </cell>
          <cell r="BK8">
            <v>0</v>
          </cell>
          <cell r="BL8">
            <v>0</v>
          </cell>
          <cell r="BM8">
            <v>0</v>
          </cell>
          <cell r="BN8">
            <v>0</v>
          </cell>
          <cell r="BO8">
            <v>0</v>
          </cell>
          <cell r="BV8">
            <v>2</v>
          </cell>
          <cell r="BW8">
            <v>15</v>
          </cell>
          <cell r="BX8">
            <v>21</v>
          </cell>
          <cell r="BY8">
            <v>12</v>
          </cell>
          <cell r="BZ8">
            <v>16</v>
          </cell>
          <cell r="CA8">
            <v>8</v>
          </cell>
          <cell r="CB8">
            <v>6</v>
          </cell>
          <cell r="CC8">
            <v>7</v>
          </cell>
          <cell r="CD8">
            <v>11</v>
          </cell>
          <cell r="CE8">
            <v>4</v>
          </cell>
          <cell r="CF8">
            <v>0</v>
          </cell>
          <cell r="CG8">
            <v>0</v>
          </cell>
          <cell r="CH8">
            <v>0</v>
          </cell>
        </row>
        <row r="9">
          <cell r="D9">
            <v>0</v>
          </cell>
          <cell r="E9">
            <v>6</v>
          </cell>
          <cell r="F9">
            <v>4</v>
          </cell>
          <cell r="G9">
            <v>12</v>
          </cell>
          <cell r="H9">
            <v>8</v>
          </cell>
          <cell r="I9">
            <v>8</v>
          </cell>
          <cell r="J9">
            <v>20</v>
          </cell>
          <cell r="K9">
            <v>18</v>
          </cell>
          <cell r="L9">
            <v>14</v>
          </cell>
          <cell r="M9">
            <v>14</v>
          </cell>
          <cell r="N9">
            <v>2</v>
          </cell>
          <cell r="O9">
            <v>0</v>
          </cell>
          <cell r="P9">
            <v>0</v>
          </cell>
          <cell r="U9">
            <v>0</v>
          </cell>
          <cell r="V9">
            <v>0</v>
          </cell>
          <cell r="W9">
            <v>2</v>
          </cell>
          <cell r="X9">
            <v>6</v>
          </cell>
          <cell r="Y9">
            <v>0</v>
          </cell>
          <cell r="Z9">
            <v>2</v>
          </cell>
          <cell r="AA9">
            <v>4</v>
          </cell>
          <cell r="AB9">
            <v>6</v>
          </cell>
          <cell r="AC9">
            <v>2</v>
          </cell>
          <cell r="AD9">
            <v>10</v>
          </cell>
          <cell r="AE9">
            <v>0</v>
          </cell>
          <cell r="AF9">
            <v>0</v>
          </cell>
          <cell r="AG9">
            <v>0</v>
          </cell>
          <cell r="AL9">
            <v>0</v>
          </cell>
          <cell r="AM9">
            <v>0</v>
          </cell>
          <cell r="AN9">
            <v>0</v>
          </cell>
          <cell r="AO9">
            <v>0</v>
          </cell>
          <cell r="AP9">
            <v>0</v>
          </cell>
          <cell r="AQ9">
            <v>0</v>
          </cell>
          <cell r="AR9">
            <v>0</v>
          </cell>
          <cell r="AS9">
            <v>0</v>
          </cell>
          <cell r="AT9">
            <v>0</v>
          </cell>
          <cell r="AU9">
            <v>0</v>
          </cell>
          <cell r="AV9">
            <v>0</v>
          </cell>
          <cell r="AW9">
            <v>0</v>
          </cell>
          <cell r="AX9">
            <v>0</v>
          </cell>
          <cell r="BC9">
            <v>0</v>
          </cell>
          <cell r="BD9">
            <v>0</v>
          </cell>
          <cell r="BE9">
            <v>0</v>
          </cell>
          <cell r="BF9">
            <v>0</v>
          </cell>
          <cell r="BG9">
            <v>0</v>
          </cell>
          <cell r="BH9">
            <v>0</v>
          </cell>
          <cell r="BI9">
            <v>0</v>
          </cell>
          <cell r="BJ9">
            <v>0</v>
          </cell>
          <cell r="BK9">
            <v>0</v>
          </cell>
          <cell r="BL9">
            <v>0</v>
          </cell>
          <cell r="BM9">
            <v>0</v>
          </cell>
          <cell r="BN9">
            <v>0</v>
          </cell>
          <cell r="BO9">
            <v>0</v>
          </cell>
          <cell r="BV9">
            <v>0</v>
          </cell>
          <cell r="BW9">
            <v>6</v>
          </cell>
          <cell r="BX9">
            <v>4</v>
          </cell>
          <cell r="BY9">
            <v>12</v>
          </cell>
          <cell r="BZ9">
            <v>8</v>
          </cell>
          <cell r="CA9">
            <v>8</v>
          </cell>
          <cell r="CB9">
            <v>20</v>
          </cell>
          <cell r="CC9">
            <v>18</v>
          </cell>
          <cell r="CD9">
            <v>14</v>
          </cell>
          <cell r="CE9">
            <v>14</v>
          </cell>
          <cell r="CF9">
            <v>2</v>
          </cell>
          <cell r="CG9">
            <v>0</v>
          </cell>
          <cell r="CH9">
            <v>0</v>
          </cell>
        </row>
        <row r="10">
          <cell r="D10">
            <v>0</v>
          </cell>
          <cell r="E10">
            <v>0</v>
          </cell>
          <cell r="F10">
            <v>6</v>
          </cell>
          <cell r="G10">
            <v>0</v>
          </cell>
          <cell r="H10">
            <v>10</v>
          </cell>
          <cell r="I10">
            <v>2</v>
          </cell>
          <cell r="J10">
            <v>0</v>
          </cell>
          <cell r="K10">
            <v>4</v>
          </cell>
          <cell r="L10">
            <v>2</v>
          </cell>
          <cell r="M10">
            <v>0</v>
          </cell>
          <cell r="N10">
            <v>0</v>
          </cell>
          <cell r="O10">
            <v>0</v>
          </cell>
          <cell r="P10">
            <v>0</v>
          </cell>
          <cell r="U10">
            <v>0</v>
          </cell>
          <cell r="V10">
            <v>0</v>
          </cell>
          <cell r="W10">
            <v>0</v>
          </cell>
          <cell r="X10">
            <v>2</v>
          </cell>
          <cell r="Y10">
            <v>2</v>
          </cell>
          <cell r="Z10">
            <v>0</v>
          </cell>
          <cell r="AA10">
            <v>0</v>
          </cell>
          <cell r="AB10">
            <v>0</v>
          </cell>
          <cell r="AC10">
            <v>0</v>
          </cell>
          <cell r="AD10">
            <v>0</v>
          </cell>
          <cell r="AE10">
            <v>0</v>
          </cell>
          <cell r="AF10">
            <v>0</v>
          </cell>
          <cell r="AG10">
            <v>0</v>
          </cell>
          <cell r="AL10">
            <v>0</v>
          </cell>
          <cell r="AM10">
            <v>0</v>
          </cell>
          <cell r="AN10">
            <v>0</v>
          </cell>
          <cell r="AO10">
            <v>0</v>
          </cell>
          <cell r="AP10">
            <v>0</v>
          </cell>
          <cell r="AQ10">
            <v>0</v>
          </cell>
          <cell r="AR10">
            <v>0</v>
          </cell>
          <cell r="AS10">
            <v>0</v>
          </cell>
          <cell r="AT10">
            <v>0</v>
          </cell>
          <cell r="AU10">
            <v>0</v>
          </cell>
          <cell r="AV10">
            <v>0</v>
          </cell>
          <cell r="AW10">
            <v>0</v>
          </cell>
          <cell r="AX10">
            <v>0</v>
          </cell>
          <cell r="BC10">
            <v>0</v>
          </cell>
          <cell r="BD10">
            <v>0</v>
          </cell>
          <cell r="BE10">
            <v>0</v>
          </cell>
          <cell r="BF10">
            <v>0</v>
          </cell>
          <cell r="BG10">
            <v>0</v>
          </cell>
          <cell r="BH10">
            <v>0</v>
          </cell>
          <cell r="BI10">
            <v>0</v>
          </cell>
          <cell r="BJ10">
            <v>0</v>
          </cell>
          <cell r="BK10">
            <v>0</v>
          </cell>
          <cell r="BL10">
            <v>0</v>
          </cell>
          <cell r="BM10">
            <v>0</v>
          </cell>
          <cell r="BN10">
            <v>0</v>
          </cell>
          <cell r="BO10">
            <v>0</v>
          </cell>
          <cell r="BV10">
            <v>0</v>
          </cell>
          <cell r="BW10">
            <v>0</v>
          </cell>
          <cell r="BX10">
            <v>6</v>
          </cell>
          <cell r="BY10">
            <v>0</v>
          </cell>
          <cell r="BZ10">
            <v>10</v>
          </cell>
          <cell r="CA10">
            <v>2</v>
          </cell>
          <cell r="CB10">
            <v>0</v>
          </cell>
          <cell r="CC10">
            <v>4</v>
          </cell>
          <cell r="CD10">
            <v>2</v>
          </cell>
          <cell r="CE10">
            <v>0</v>
          </cell>
          <cell r="CF10">
            <v>0</v>
          </cell>
          <cell r="CG10">
            <v>0</v>
          </cell>
          <cell r="CH10">
            <v>0</v>
          </cell>
        </row>
        <row r="11">
          <cell r="D11">
            <v>0</v>
          </cell>
          <cell r="E11">
            <v>0</v>
          </cell>
          <cell r="F11">
            <v>3</v>
          </cell>
          <cell r="G11">
            <v>7</v>
          </cell>
          <cell r="H11">
            <v>27</v>
          </cell>
          <cell r="I11">
            <v>16</v>
          </cell>
          <cell r="J11">
            <v>16</v>
          </cell>
          <cell r="K11">
            <v>0</v>
          </cell>
          <cell r="L11">
            <v>3</v>
          </cell>
          <cell r="M11">
            <v>3</v>
          </cell>
          <cell r="N11">
            <v>0</v>
          </cell>
          <cell r="O11">
            <v>0</v>
          </cell>
          <cell r="P11">
            <v>0</v>
          </cell>
          <cell r="U11">
            <v>0</v>
          </cell>
          <cell r="V11">
            <v>0</v>
          </cell>
          <cell r="W11">
            <v>0</v>
          </cell>
          <cell r="X11">
            <v>3</v>
          </cell>
          <cell r="Y11">
            <v>0</v>
          </cell>
          <cell r="Z11">
            <v>0</v>
          </cell>
          <cell r="AA11">
            <v>3</v>
          </cell>
          <cell r="AB11">
            <v>4</v>
          </cell>
          <cell r="AC11">
            <v>0</v>
          </cell>
          <cell r="AD11">
            <v>0</v>
          </cell>
          <cell r="AE11">
            <v>0</v>
          </cell>
          <cell r="AF11">
            <v>0</v>
          </cell>
          <cell r="AG11">
            <v>0</v>
          </cell>
          <cell r="AL11">
            <v>0</v>
          </cell>
          <cell r="AM11">
            <v>0</v>
          </cell>
          <cell r="AN11">
            <v>0</v>
          </cell>
          <cell r="AO11">
            <v>0</v>
          </cell>
          <cell r="AP11">
            <v>0</v>
          </cell>
          <cell r="AQ11">
            <v>0</v>
          </cell>
          <cell r="AR11">
            <v>0</v>
          </cell>
          <cell r="AS11">
            <v>0</v>
          </cell>
          <cell r="AT11">
            <v>0</v>
          </cell>
          <cell r="AU11">
            <v>0</v>
          </cell>
          <cell r="AV11">
            <v>0</v>
          </cell>
          <cell r="AW11">
            <v>0</v>
          </cell>
          <cell r="AX11">
            <v>0</v>
          </cell>
          <cell r="BC11">
            <v>0</v>
          </cell>
          <cell r="BD11">
            <v>0</v>
          </cell>
          <cell r="BE11">
            <v>0</v>
          </cell>
          <cell r="BF11">
            <v>0</v>
          </cell>
          <cell r="BG11">
            <v>0</v>
          </cell>
          <cell r="BH11">
            <v>0</v>
          </cell>
          <cell r="BI11">
            <v>0</v>
          </cell>
          <cell r="BJ11">
            <v>0</v>
          </cell>
          <cell r="BK11">
            <v>0</v>
          </cell>
          <cell r="BL11">
            <v>0</v>
          </cell>
          <cell r="BM11">
            <v>0</v>
          </cell>
          <cell r="BN11">
            <v>0</v>
          </cell>
          <cell r="BO11">
            <v>0</v>
          </cell>
          <cell r="BV11">
            <v>0</v>
          </cell>
          <cell r="BW11">
            <v>0</v>
          </cell>
          <cell r="BX11">
            <v>3</v>
          </cell>
          <cell r="BY11">
            <v>7</v>
          </cell>
          <cell r="BZ11">
            <v>27</v>
          </cell>
          <cell r="CA11">
            <v>16</v>
          </cell>
          <cell r="CB11">
            <v>16</v>
          </cell>
          <cell r="CC11">
            <v>0</v>
          </cell>
          <cell r="CD11">
            <v>3</v>
          </cell>
          <cell r="CE11">
            <v>3</v>
          </cell>
          <cell r="CF11">
            <v>0</v>
          </cell>
          <cell r="CG11">
            <v>0</v>
          </cell>
          <cell r="CH11">
            <v>0</v>
          </cell>
        </row>
        <row r="12">
          <cell r="D12">
            <v>0</v>
          </cell>
          <cell r="E12">
            <v>3</v>
          </cell>
          <cell r="F12">
            <v>12</v>
          </cell>
          <cell r="G12">
            <v>24</v>
          </cell>
          <cell r="H12">
            <v>6</v>
          </cell>
          <cell r="I12">
            <v>9</v>
          </cell>
          <cell r="J12">
            <v>3</v>
          </cell>
          <cell r="K12">
            <v>15</v>
          </cell>
          <cell r="L12">
            <v>9</v>
          </cell>
          <cell r="M12">
            <v>0</v>
          </cell>
          <cell r="N12">
            <v>0</v>
          </cell>
          <cell r="O12">
            <v>0</v>
          </cell>
          <cell r="P12">
            <v>0</v>
          </cell>
          <cell r="U12">
            <v>0</v>
          </cell>
          <cell r="V12">
            <v>0</v>
          </cell>
          <cell r="W12">
            <v>0</v>
          </cell>
          <cell r="X12">
            <v>12</v>
          </cell>
          <cell r="Y12">
            <v>3</v>
          </cell>
          <cell r="Z12">
            <v>6</v>
          </cell>
          <cell r="AA12">
            <v>0</v>
          </cell>
          <cell r="AB12">
            <v>3</v>
          </cell>
          <cell r="AC12">
            <v>3</v>
          </cell>
          <cell r="AD12">
            <v>6</v>
          </cell>
          <cell r="AE12">
            <v>0</v>
          </cell>
          <cell r="AF12">
            <v>0</v>
          </cell>
          <cell r="AG12">
            <v>0</v>
          </cell>
          <cell r="AL12">
            <v>0</v>
          </cell>
          <cell r="AM12">
            <v>0</v>
          </cell>
          <cell r="AN12">
            <v>0</v>
          </cell>
          <cell r="AO12">
            <v>0</v>
          </cell>
          <cell r="AP12">
            <v>0</v>
          </cell>
          <cell r="AQ12">
            <v>0</v>
          </cell>
          <cell r="AR12">
            <v>0</v>
          </cell>
          <cell r="AS12">
            <v>0</v>
          </cell>
          <cell r="AT12">
            <v>0</v>
          </cell>
          <cell r="AU12">
            <v>0</v>
          </cell>
          <cell r="AV12">
            <v>0</v>
          </cell>
          <cell r="AW12">
            <v>0</v>
          </cell>
          <cell r="AX12">
            <v>0</v>
          </cell>
          <cell r="BC12">
            <v>0</v>
          </cell>
          <cell r="BD12">
            <v>0</v>
          </cell>
          <cell r="BE12">
            <v>0</v>
          </cell>
          <cell r="BF12">
            <v>0</v>
          </cell>
          <cell r="BG12">
            <v>0</v>
          </cell>
          <cell r="BH12">
            <v>0</v>
          </cell>
          <cell r="BI12">
            <v>0</v>
          </cell>
          <cell r="BJ12">
            <v>0</v>
          </cell>
          <cell r="BK12">
            <v>0</v>
          </cell>
          <cell r="BL12">
            <v>0</v>
          </cell>
          <cell r="BM12">
            <v>0</v>
          </cell>
          <cell r="BN12">
            <v>0</v>
          </cell>
          <cell r="BO12">
            <v>0</v>
          </cell>
          <cell r="BV12">
            <v>0</v>
          </cell>
          <cell r="BW12">
            <v>3</v>
          </cell>
          <cell r="BX12">
            <v>12</v>
          </cell>
          <cell r="BY12">
            <v>24</v>
          </cell>
          <cell r="BZ12">
            <v>6</v>
          </cell>
          <cell r="CA12">
            <v>9</v>
          </cell>
          <cell r="CB12">
            <v>3</v>
          </cell>
          <cell r="CC12">
            <v>15</v>
          </cell>
          <cell r="CD12">
            <v>9</v>
          </cell>
          <cell r="CE12">
            <v>0</v>
          </cell>
          <cell r="CF12">
            <v>0</v>
          </cell>
          <cell r="CG12">
            <v>0</v>
          </cell>
          <cell r="CH12">
            <v>0</v>
          </cell>
        </row>
        <row r="13">
          <cell r="D13">
            <v>0</v>
          </cell>
          <cell r="E13">
            <v>0</v>
          </cell>
          <cell r="F13">
            <v>34</v>
          </cell>
          <cell r="G13">
            <v>60</v>
          </cell>
          <cell r="H13">
            <v>149</v>
          </cell>
          <cell r="I13">
            <v>70</v>
          </cell>
          <cell r="J13">
            <v>89</v>
          </cell>
          <cell r="K13">
            <v>8</v>
          </cell>
          <cell r="L13">
            <v>8</v>
          </cell>
          <cell r="M13">
            <v>10</v>
          </cell>
          <cell r="N13">
            <v>0</v>
          </cell>
          <cell r="O13">
            <v>0</v>
          </cell>
          <cell r="P13">
            <v>0</v>
          </cell>
          <cell r="U13">
            <v>0</v>
          </cell>
          <cell r="V13">
            <v>0</v>
          </cell>
          <cell r="W13">
            <v>0</v>
          </cell>
          <cell r="X13">
            <v>16</v>
          </cell>
          <cell r="Y13">
            <v>14</v>
          </cell>
          <cell r="Z13">
            <v>28</v>
          </cell>
          <cell r="AA13">
            <v>14</v>
          </cell>
          <cell r="AB13">
            <v>4</v>
          </cell>
          <cell r="AC13">
            <v>0</v>
          </cell>
          <cell r="AD13">
            <v>4</v>
          </cell>
          <cell r="AE13">
            <v>0</v>
          </cell>
          <cell r="AF13">
            <v>0</v>
          </cell>
          <cell r="AG13">
            <v>0</v>
          </cell>
          <cell r="AL13">
            <v>0</v>
          </cell>
          <cell r="AM13">
            <v>0</v>
          </cell>
          <cell r="AN13">
            <v>0</v>
          </cell>
          <cell r="AO13">
            <v>0</v>
          </cell>
          <cell r="AP13">
            <v>0</v>
          </cell>
          <cell r="AQ13">
            <v>0</v>
          </cell>
          <cell r="AR13">
            <v>0</v>
          </cell>
          <cell r="AS13">
            <v>0</v>
          </cell>
          <cell r="AT13">
            <v>0</v>
          </cell>
          <cell r="AU13">
            <v>0</v>
          </cell>
          <cell r="AV13">
            <v>0</v>
          </cell>
          <cell r="AW13">
            <v>0</v>
          </cell>
          <cell r="AX13">
            <v>0</v>
          </cell>
          <cell r="BC13">
            <v>0</v>
          </cell>
          <cell r="BD13">
            <v>0</v>
          </cell>
          <cell r="BE13">
            <v>0</v>
          </cell>
          <cell r="BF13">
            <v>0</v>
          </cell>
          <cell r="BG13">
            <v>0</v>
          </cell>
          <cell r="BH13">
            <v>0</v>
          </cell>
          <cell r="BI13">
            <v>0</v>
          </cell>
          <cell r="BJ13">
            <v>0</v>
          </cell>
          <cell r="BK13">
            <v>0</v>
          </cell>
          <cell r="BL13">
            <v>0</v>
          </cell>
          <cell r="BM13">
            <v>0</v>
          </cell>
          <cell r="BN13">
            <v>0</v>
          </cell>
          <cell r="BO13">
            <v>0</v>
          </cell>
          <cell r="BV13">
            <v>0</v>
          </cell>
          <cell r="BW13">
            <v>0</v>
          </cell>
          <cell r="BX13">
            <v>34</v>
          </cell>
          <cell r="BY13">
            <v>60</v>
          </cell>
          <cell r="BZ13">
            <v>149</v>
          </cell>
          <cell r="CA13">
            <v>70</v>
          </cell>
          <cell r="CB13">
            <v>89</v>
          </cell>
          <cell r="CC13">
            <v>8</v>
          </cell>
          <cell r="CD13">
            <v>8</v>
          </cell>
          <cell r="CE13">
            <v>10</v>
          </cell>
          <cell r="CF13">
            <v>0</v>
          </cell>
          <cell r="CG13">
            <v>0</v>
          </cell>
          <cell r="CH13">
            <v>0</v>
          </cell>
        </row>
        <row r="14">
          <cell r="D14">
            <v>1</v>
          </cell>
          <cell r="E14">
            <v>42</v>
          </cell>
          <cell r="F14">
            <v>65</v>
          </cell>
          <cell r="G14">
            <v>48</v>
          </cell>
          <cell r="H14">
            <v>31</v>
          </cell>
          <cell r="I14">
            <v>34</v>
          </cell>
          <cell r="J14">
            <v>42</v>
          </cell>
          <cell r="K14">
            <v>19</v>
          </cell>
          <cell r="L14">
            <v>38</v>
          </cell>
          <cell r="M14">
            <v>24</v>
          </cell>
          <cell r="N14">
            <v>5</v>
          </cell>
          <cell r="O14">
            <v>0</v>
          </cell>
          <cell r="P14">
            <v>0</v>
          </cell>
          <cell r="U14">
            <v>0</v>
          </cell>
          <cell r="V14">
            <v>18</v>
          </cell>
          <cell r="W14">
            <v>73</v>
          </cell>
          <cell r="X14">
            <v>45</v>
          </cell>
          <cell r="Y14">
            <v>33</v>
          </cell>
          <cell r="Z14">
            <v>20</v>
          </cell>
          <cell r="AA14">
            <v>32</v>
          </cell>
          <cell r="AB14">
            <v>37</v>
          </cell>
          <cell r="AC14">
            <v>27</v>
          </cell>
          <cell r="AD14">
            <v>19</v>
          </cell>
          <cell r="AE14">
            <v>8</v>
          </cell>
          <cell r="AF14">
            <v>0</v>
          </cell>
          <cell r="AG14">
            <v>0</v>
          </cell>
          <cell r="AL14">
            <v>0</v>
          </cell>
          <cell r="AM14">
            <v>0</v>
          </cell>
          <cell r="AN14">
            <v>0</v>
          </cell>
          <cell r="AO14">
            <v>0</v>
          </cell>
          <cell r="AP14">
            <v>0</v>
          </cell>
          <cell r="AQ14">
            <v>0</v>
          </cell>
          <cell r="AR14">
            <v>0</v>
          </cell>
          <cell r="AS14">
            <v>0</v>
          </cell>
          <cell r="AT14">
            <v>0</v>
          </cell>
          <cell r="AU14">
            <v>0</v>
          </cell>
          <cell r="AV14">
            <v>0</v>
          </cell>
          <cell r="AW14">
            <v>0</v>
          </cell>
          <cell r="AX14">
            <v>0</v>
          </cell>
          <cell r="BC14">
            <v>0</v>
          </cell>
          <cell r="BD14">
            <v>0</v>
          </cell>
          <cell r="BE14">
            <v>0</v>
          </cell>
          <cell r="BF14">
            <v>0</v>
          </cell>
          <cell r="BG14">
            <v>0</v>
          </cell>
          <cell r="BH14">
            <v>0</v>
          </cell>
          <cell r="BI14">
            <v>0</v>
          </cell>
          <cell r="BJ14">
            <v>0</v>
          </cell>
          <cell r="BK14">
            <v>0</v>
          </cell>
          <cell r="BL14">
            <v>0</v>
          </cell>
          <cell r="BM14">
            <v>0</v>
          </cell>
          <cell r="BN14">
            <v>0</v>
          </cell>
          <cell r="BO14">
            <v>0</v>
          </cell>
          <cell r="BV14">
            <v>1</v>
          </cell>
          <cell r="BW14">
            <v>42</v>
          </cell>
          <cell r="BX14">
            <v>65</v>
          </cell>
          <cell r="BY14">
            <v>48</v>
          </cell>
          <cell r="BZ14">
            <v>31</v>
          </cell>
          <cell r="CA14">
            <v>34</v>
          </cell>
          <cell r="CB14">
            <v>42</v>
          </cell>
          <cell r="CC14">
            <v>19</v>
          </cell>
          <cell r="CD14">
            <v>38</v>
          </cell>
          <cell r="CE14">
            <v>24</v>
          </cell>
          <cell r="CF14">
            <v>5</v>
          </cell>
          <cell r="CG14">
            <v>0</v>
          </cell>
          <cell r="CH14">
            <v>0</v>
          </cell>
        </row>
        <row r="15">
          <cell r="D15">
            <v>0</v>
          </cell>
          <cell r="E15">
            <v>6</v>
          </cell>
          <cell r="F15">
            <v>52</v>
          </cell>
          <cell r="G15">
            <v>16</v>
          </cell>
          <cell r="H15">
            <v>8</v>
          </cell>
          <cell r="I15">
            <v>10</v>
          </cell>
          <cell r="J15">
            <v>22</v>
          </cell>
          <cell r="K15">
            <v>36</v>
          </cell>
          <cell r="L15">
            <v>34</v>
          </cell>
          <cell r="M15">
            <v>28</v>
          </cell>
          <cell r="N15">
            <v>4</v>
          </cell>
          <cell r="O15">
            <v>0</v>
          </cell>
          <cell r="P15">
            <v>0</v>
          </cell>
          <cell r="U15">
            <v>0</v>
          </cell>
          <cell r="V15">
            <v>0</v>
          </cell>
          <cell r="W15">
            <v>10</v>
          </cell>
          <cell r="X15">
            <v>4</v>
          </cell>
          <cell r="Y15">
            <v>0</v>
          </cell>
          <cell r="Z15">
            <v>2</v>
          </cell>
          <cell r="AA15">
            <v>8</v>
          </cell>
          <cell r="AB15">
            <v>26</v>
          </cell>
          <cell r="AC15">
            <v>40</v>
          </cell>
          <cell r="AD15">
            <v>10</v>
          </cell>
          <cell r="AE15">
            <v>4</v>
          </cell>
          <cell r="AF15">
            <v>0</v>
          </cell>
          <cell r="AG15">
            <v>0</v>
          </cell>
          <cell r="AL15">
            <v>0</v>
          </cell>
          <cell r="AM15">
            <v>0</v>
          </cell>
          <cell r="AN15">
            <v>0</v>
          </cell>
          <cell r="AO15">
            <v>0</v>
          </cell>
          <cell r="AP15">
            <v>0</v>
          </cell>
          <cell r="AQ15">
            <v>0</v>
          </cell>
          <cell r="AR15">
            <v>0</v>
          </cell>
          <cell r="AS15">
            <v>0</v>
          </cell>
          <cell r="AT15">
            <v>0</v>
          </cell>
          <cell r="AU15">
            <v>0</v>
          </cell>
          <cell r="AV15">
            <v>0</v>
          </cell>
          <cell r="AW15">
            <v>0</v>
          </cell>
          <cell r="AX15">
            <v>0</v>
          </cell>
          <cell r="BC15">
            <v>0</v>
          </cell>
          <cell r="BD15">
            <v>0</v>
          </cell>
          <cell r="BE15">
            <v>0</v>
          </cell>
          <cell r="BF15">
            <v>0</v>
          </cell>
          <cell r="BG15">
            <v>0</v>
          </cell>
          <cell r="BH15">
            <v>0</v>
          </cell>
          <cell r="BI15">
            <v>0</v>
          </cell>
          <cell r="BJ15">
            <v>0</v>
          </cell>
          <cell r="BK15">
            <v>0</v>
          </cell>
          <cell r="BL15">
            <v>0</v>
          </cell>
          <cell r="BM15">
            <v>0</v>
          </cell>
          <cell r="BN15">
            <v>0</v>
          </cell>
          <cell r="BO15">
            <v>0</v>
          </cell>
          <cell r="BV15">
            <v>0</v>
          </cell>
          <cell r="BW15">
            <v>6</v>
          </cell>
          <cell r="BX15">
            <v>52</v>
          </cell>
          <cell r="BY15">
            <v>16</v>
          </cell>
          <cell r="BZ15">
            <v>8</v>
          </cell>
          <cell r="CA15">
            <v>10</v>
          </cell>
          <cell r="CB15">
            <v>22</v>
          </cell>
          <cell r="CC15">
            <v>36</v>
          </cell>
          <cell r="CD15">
            <v>34</v>
          </cell>
          <cell r="CE15">
            <v>28</v>
          </cell>
          <cell r="CF15">
            <v>4</v>
          </cell>
          <cell r="CG15">
            <v>0</v>
          </cell>
          <cell r="CH15">
            <v>0</v>
          </cell>
        </row>
        <row r="16">
          <cell r="D16">
            <v>0</v>
          </cell>
          <cell r="E16">
            <v>2</v>
          </cell>
          <cell r="F16">
            <v>16</v>
          </cell>
          <cell r="G16">
            <v>32</v>
          </cell>
          <cell r="H16">
            <v>20</v>
          </cell>
          <cell r="I16">
            <v>12</v>
          </cell>
          <cell r="J16">
            <v>24</v>
          </cell>
          <cell r="K16">
            <v>8</v>
          </cell>
          <cell r="L16">
            <v>8</v>
          </cell>
          <cell r="M16">
            <v>0</v>
          </cell>
          <cell r="N16">
            <v>0</v>
          </cell>
          <cell r="O16">
            <v>0</v>
          </cell>
          <cell r="P16">
            <v>0</v>
          </cell>
          <cell r="U16">
            <v>0</v>
          </cell>
          <cell r="V16">
            <v>0</v>
          </cell>
          <cell r="W16">
            <v>4</v>
          </cell>
          <cell r="X16">
            <v>14</v>
          </cell>
          <cell r="Y16">
            <v>6</v>
          </cell>
          <cell r="Z16">
            <v>8</v>
          </cell>
          <cell r="AA16">
            <v>18</v>
          </cell>
          <cell r="AB16">
            <v>8</v>
          </cell>
          <cell r="AC16">
            <v>6</v>
          </cell>
          <cell r="AD16">
            <v>0</v>
          </cell>
          <cell r="AE16">
            <v>0</v>
          </cell>
          <cell r="AF16">
            <v>0</v>
          </cell>
          <cell r="AG16">
            <v>0</v>
          </cell>
          <cell r="AL16">
            <v>0</v>
          </cell>
          <cell r="AM16">
            <v>0</v>
          </cell>
          <cell r="AN16">
            <v>0</v>
          </cell>
          <cell r="AO16">
            <v>0</v>
          </cell>
          <cell r="AP16">
            <v>0</v>
          </cell>
          <cell r="AQ16">
            <v>0</v>
          </cell>
          <cell r="AR16">
            <v>0</v>
          </cell>
          <cell r="AS16">
            <v>0</v>
          </cell>
          <cell r="AT16">
            <v>0</v>
          </cell>
          <cell r="AU16">
            <v>0</v>
          </cell>
          <cell r="AV16">
            <v>0</v>
          </cell>
          <cell r="AW16">
            <v>0</v>
          </cell>
          <cell r="AX16">
            <v>0</v>
          </cell>
          <cell r="BC16">
            <v>0</v>
          </cell>
          <cell r="BD16">
            <v>0</v>
          </cell>
          <cell r="BE16">
            <v>0</v>
          </cell>
          <cell r="BF16">
            <v>0</v>
          </cell>
          <cell r="BG16">
            <v>0</v>
          </cell>
          <cell r="BH16">
            <v>0</v>
          </cell>
          <cell r="BI16">
            <v>0</v>
          </cell>
          <cell r="BJ16">
            <v>0</v>
          </cell>
          <cell r="BK16">
            <v>0</v>
          </cell>
          <cell r="BL16">
            <v>0</v>
          </cell>
          <cell r="BM16">
            <v>0</v>
          </cell>
          <cell r="BN16">
            <v>0</v>
          </cell>
          <cell r="BO16">
            <v>0</v>
          </cell>
          <cell r="BV16">
            <v>0</v>
          </cell>
          <cell r="BW16">
            <v>2</v>
          </cell>
          <cell r="BX16">
            <v>16</v>
          </cell>
          <cell r="BY16">
            <v>32</v>
          </cell>
          <cell r="BZ16">
            <v>20</v>
          </cell>
          <cell r="CA16">
            <v>12</v>
          </cell>
          <cell r="CB16">
            <v>24</v>
          </cell>
          <cell r="CC16">
            <v>8</v>
          </cell>
          <cell r="CD16">
            <v>8</v>
          </cell>
          <cell r="CE16">
            <v>0</v>
          </cell>
          <cell r="CF16">
            <v>0</v>
          </cell>
          <cell r="CG16">
            <v>0</v>
          </cell>
          <cell r="CH16">
            <v>0</v>
          </cell>
        </row>
        <row r="17">
          <cell r="D17">
            <v>0</v>
          </cell>
          <cell r="E17">
            <v>0</v>
          </cell>
          <cell r="F17">
            <v>27</v>
          </cell>
          <cell r="G17">
            <v>86</v>
          </cell>
          <cell r="H17">
            <v>129</v>
          </cell>
          <cell r="I17">
            <v>111</v>
          </cell>
          <cell r="J17">
            <v>97</v>
          </cell>
          <cell r="K17">
            <v>39</v>
          </cell>
          <cell r="L17">
            <v>6</v>
          </cell>
          <cell r="M17">
            <v>0</v>
          </cell>
          <cell r="N17">
            <v>0</v>
          </cell>
          <cell r="O17">
            <v>0</v>
          </cell>
          <cell r="P17">
            <v>0</v>
          </cell>
          <cell r="U17">
            <v>0</v>
          </cell>
          <cell r="V17">
            <v>0</v>
          </cell>
          <cell r="W17">
            <v>0</v>
          </cell>
          <cell r="X17">
            <v>15</v>
          </cell>
          <cell r="Y17">
            <v>9</v>
          </cell>
          <cell r="Z17">
            <v>24</v>
          </cell>
          <cell r="AA17">
            <v>19</v>
          </cell>
          <cell r="AB17">
            <v>13</v>
          </cell>
          <cell r="AC17">
            <v>6</v>
          </cell>
          <cell r="AD17">
            <v>0</v>
          </cell>
          <cell r="AE17">
            <v>0</v>
          </cell>
          <cell r="AF17">
            <v>0</v>
          </cell>
          <cell r="AG17">
            <v>0</v>
          </cell>
          <cell r="AL17">
            <v>0</v>
          </cell>
          <cell r="AM17">
            <v>0</v>
          </cell>
          <cell r="AN17">
            <v>0</v>
          </cell>
          <cell r="AO17">
            <v>0</v>
          </cell>
          <cell r="AP17">
            <v>0</v>
          </cell>
          <cell r="AQ17">
            <v>0</v>
          </cell>
          <cell r="AR17">
            <v>0</v>
          </cell>
          <cell r="AS17">
            <v>0</v>
          </cell>
          <cell r="AT17">
            <v>0</v>
          </cell>
          <cell r="AU17">
            <v>0</v>
          </cell>
          <cell r="AV17">
            <v>0</v>
          </cell>
          <cell r="AW17">
            <v>0</v>
          </cell>
          <cell r="AX17">
            <v>0</v>
          </cell>
          <cell r="BC17">
            <v>0</v>
          </cell>
          <cell r="BD17">
            <v>0</v>
          </cell>
          <cell r="BE17">
            <v>0</v>
          </cell>
          <cell r="BF17">
            <v>0</v>
          </cell>
          <cell r="BG17">
            <v>0</v>
          </cell>
          <cell r="BH17">
            <v>0</v>
          </cell>
          <cell r="BI17">
            <v>0</v>
          </cell>
          <cell r="BJ17">
            <v>0</v>
          </cell>
          <cell r="BK17">
            <v>0</v>
          </cell>
          <cell r="BL17">
            <v>0</v>
          </cell>
          <cell r="BM17">
            <v>0</v>
          </cell>
          <cell r="BN17">
            <v>0</v>
          </cell>
          <cell r="BO17">
            <v>0</v>
          </cell>
          <cell r="BV17">
            <v>0</v>
          </cell>
          <cell r="BW17">
            <v>0</v>
          </cell>
          <cell r="BX17">
            <v>27</v>
          </cell>
          <cell r="BY17">
            <v>86</v>
          </cell>
          <cell r="BZ17">
            <v>129</v>
          </cell>
          <cell r="CA17">
            <v>111</v>
          </cell>
          <cell r="CB17">
            <v>97</v>
          </cell>
          <cell r="CC17">
            <v>39</v>
          </cell>
          <cell r="CD17">
            <v>6</v>
          </cell>
          <cell r="CE17">
            <v>0</v>
          </cell>
          <cell r="CF17">
            <v>0</v>
          </cell>
          <cell r="CG17">
            <v>0</v>
          </cell>
          <cell r="CH17">
            <v>0</v>
          </cell>
        </row>
        <row r="18">
          <cell r="D18">
            <v>0</v>
          </cell>
          <cell r="E18">
            <v>0</v>
          </cell>
          <cell r="F18">
            <v>9</v>
          </cell>
          <cell r="G18">
            <v>21</v>
          </cell>
          <cell r="H18">
            <v>12</v>
          </cell>
          <cell r="I18">
            <v>18</v>
          </cell>
          <cell r="J18">
            <v>12</v>
          </cell>
          <cell r="K18">
            <v>15</v>
          </cell>
          <cell r="L18">
            <v>6</v>
          </cell>
          <cell r="M18">
            <v>3</v>
          </cell>
          <cell r="N18">
            <v>0</v>
          </cell>
          <cell r="O18">
            <v>0</v>
          </cell>
          <cell r="P18">
            <v>0</v>
          </cell>
          <cell r="U18">
            <v>0</v>
          </cell>
          <cell r="V18">
            <v>0</v>
          </cell>
          <cell r="W18">
            <v>3</v>
          </cell>
          <cell r="X18">
            <v>21</v>
          </cell>
          <cell r="Y18">
            <v>24</v>
          </cell>
          <cell r="Z18">
            <v>6</v>
          </cell>
          <cell r="AA18">
            <v>3</v>
          </cell>
          <cell r="AB18">
            <v>9</v>
          </cell>
          <cell r="AC18">
            <v>6</v>
          </cell>
          <cell r="AD18">
            <v>3</v>
          </cell>
          <cell r="AE18">
            <v>0</v>
          </cell>
          <cell r="AF18">
            <v>0</v>
          </cell>
          <cell r="AG18">
            <v>0</v>
          </cell>
          <cell r="AL18">
            <v>0</v>
          </cell>
          <cell r="AM18">
            <v>0</v>
          </cell>
          <cell r="AN18">
            <v>0</v>
          </cell>
          <cell r="AO18">
            <v>0</v>
          </cell>
          <cell r="AP18">
            <v>0</v>
          </cell>
          <cell r="AQ18">
            <v>0</v>
          </cell>
          <cell r="AR18">
            <v>0</v>
          </cell>
          <cell r="AS18">
            <v>0</v>
          </cell>
          <cell r="AT18">
            <v>0</v>
          </cell>
          <cell r="AU18">
            <v>0</v>
          </cell>
          <cell r="AV18">
            <v>0</v>
          </cell>
          <cell r="AW18">
            <v>0</v>
          </cell>
          <cell r="AX18">
            <v>0</v>
          </cell>
          <cell r="BC18">
            <v>0</v>
          </cell>
          <cell r="BD18">
            <v>0</v>
          </cell>
          <cell r="BE18">
            <v>0</v>
          </cell>
          <cell r="BF18">
            <v>0</v>
          </cell>
          <cell r="BG18">
            <v>0</v>
          </cell>
          <cell r="BH18">
            <v>0</v>
          </cell>
          <cell r="BI18">
            <v>0</v>
          </cell>
          <cell r="BJ18">
            <v>0</v>
          </cell>
          <cell r="BK18">
            <v>0</v>
          </cell>
          <cell r="BL18">
            <v>0</v>
          </cell>
          <cell r="BM18">
            <v>0</v>
          </cell>
          <cell r="BN18">
            <v>0</v>
          </cell>
          <cell r="BO18">
            <v>0</v>
          </cell>
          <cell r="BV18">
            <v>0</v>
          </cell>
          <cell r="BW18">
            <v>0</v>
          </cell>
          <cell r="BX18">
            <v>9</v>
          </cell>
          <cell r="BY18">
            <v>21</v>
          </cell>
          <cell r="BZ18">
            <v>12</v>
          </cell>
          <cell r="CA18">
            <v>18</v>
          </cell>
          <cell r="CB18">
            <v>12</v>
          </cell>
          <cell r="CC18">
            <v>15</v>
          </cell>
          <cell r="CD18">
            <v>6</v>
          </cell>
          <cell r="CE18">
            <v>3</v>
          </cell>
          <cell r="CF18">
            <v>0</v>
          </cell>
          <cell r="CG18">
            <v>0</v>
          </cell>
          <cell r="CH18">
            <v>0</v>
          </cell>
        </row>
        <row r="19">
          <cell r="D19">
            <v>0</v>
          </cell>
          <cell r="E19">
            <v>0</v>
          </cell>
          <cell r="F19">
            <v>35</v>
          </cell>
          <cell r="G19">
            <v>143</v>
          </cell>
          <cell r="H19">
            <v>136</v>
          </cell>
          <cell r="I19">
            <v>148</v>
          </cell>
          <cell r="J19">
            <v>155</v>
          </cell>
          <cell r="K19">
            <v>78</v>
          </cell>
          <cell r="L19">
            <v>17</v>
          </cell>
          <cell r="M19">
            <v>0</v>
          </cell>
          <cell r="N19">
            <v>0</v>
          </cell>
          <cell r="O19">
            <v>0</v>
          </cell>
          <cell r="P19">
            <v>0</v>
          </cell>
          <cell r="U19">
            <v>0</v>
          </cell>
          <cell r="V19">
            <v>0</v>
          </cell>
          <cell r="W19">
            <v>0</v>
          </cell>
          <cell r="X19">
            <v>20</v>
          </cell>
          <cell r="Y19">
            <v>30</v>
          </cell>
          <cell r="Z19">
            <v>26</v>
          </cell>
          <cell r="AA19">
            <v>43</v>
          </cell>
          <cell r="AB19">
            <v>24</v>
          </cell>
          <cell r="AC19">
            <v>12</v>
          </cell>
          <cell r="AD19">
            <v>0</v>
          </cell>
          <cell r="AE19">
            <v>0</v>
          </cell>
          <cell r="AF19">
            <v>0</v>
          </cell>
          <cell r="AG19">
            <v>0</v>
          </cell>
          <cell r="AL19">
            <v>0</v>
          </cell>
          <cell r="AM19">
            <v>0</v>
          </cell>
          <cell r="AN19">
            <v>0</v>
          </cell>
          <cell r="AO19">
            <v>0</v>
          </cell>
          <cell r="AP19">
            <v>0</v>
          </cell>
          <cell r="AQ19">
            <v>0</v>
          </cell>
          <cell r="AR19">
            <v>0</v>
          </cell>
          <cell r="AS19">
            <v>0</v>
          </cell>
          <cell r="AT19">
            <v>0</v>
          </cell>
          <cell r="AU19">
            <v>0</v>
          </cell>
          <cell r="AV19">
            <v>0</v>
          </cell>
          <cell r="AW19">
            <v>0</v>
          </cell>
          <cell r="AX19">
            <v>0</v>
          </cell>
          <cell r="BC19">
            <v>0</v>
          </cell>
          <cell r="BD19">
            <v>0</v>
          </cell>
          <cell r="BE19">
            <v>0</v>
          </cell>
          <cell r="BF19">
            <v>0</v>
          </cell>
          <cell r="BG19">
            <v>0</v>
          </cell>
          <cell r="BH19">
            <v>0</v>
          </cell>
          <cell r="BI19">
            <v>0</v>
          </cell>
          <cell r="BJ19">
            <v>0</v>
          </cell>
          <cell r="BK19">
            <v>0</v>
          </cell>
          <cell r="BL19">
            <v>0</v>
          </cell>
          <cell r="BM19">
            <v>0</v>
          </cell>
          <cell r="BN19">
            <v>0</v>
          </cell>
          <cell r="BO19">
            <v>0</v>
          </cell>
          <cell r="BV19">
            <v>0</v>
          </cell>
          <cell r="BW19">
            <v>0</v>
          </cell>
          <cell r="BX19">
            <v>35</v>
          </cell>
          <cell r="BY19">
            <v>143</v>
          </cell>
          <cell r="BZ19">
            <v>136</v>
          </cell>
          <cell r="CA19">
            <v>148</v>
          </cell>
          <cell r="CB19">
            <v>155</v>
          </cell>
          <cell r="CC19">
            <v>78</v>
          </cell>
          <cell r="CD19">
            <v>17</v>
          </cell>
          <cell r="CE19">
            <v>0</v>
          </cell>
          <cell r="CF19">
            <v>0</v>
          </cell>
          <cell r="CG19">
            <v>0</v>
          </cell>
          <cell r="CH19">
            <v>0</v>
          </cell>
        </row>
        <row r="20">
          <cell r="D20">
            <v>0</v>
          </cell>
          <cell r="E20">
            <v>0</v>
          </cell>
          <cell r="F20">
            <v>0</v>
          </cell>
          <cell r="G20">
            <v>0</v>
          </cell>
          <cell r="H20">
            <v>0</v>
          </cell>
          <cell r="I20">
            <v>0</v>
          </cell>
          <cell r="J20">
            <v>0</v>
          </cell>
          <cell r="K20">
            <v>0</v>
          </cell>
          <cell r="L20">
            <v>0</v>
          </cell>
          <cell r="M20">
            <v>0</v>
          </cell>
          <cell r="N20">
            <v>0</v>
          </cell>
          <cell r="O20">
            <v>0</v>
          </cell>
          <cell r="P20">
            <v>0</v>
          </cell>
          <cell r="U20">
            <v>0</v>
          </cell>
          <cell r="V20">
            <v>0</v>
          </cell>
          <cell r="W20">
            <v>0</v>
          </cell>
          <cell r="X20">
            <v>0</v>
          </cell>
          <cell r="Y20">
            <v>0</v>
          </cell>
          <cell r="Z20">
            <v>0</v>
          </cell>
          <cell r="AA20">
            <v>0</v>
          </cell>
          <cell r="AB20">
            <v>0</v>
          </cell>
          <cell r="AC20">
            <v>0</v>
          </cell>
          <cell r="AD20">
            <v>0</v>
          </cell>
          <cell r="AE20">
            <v>0</v>
          </cell>
          <cell r="AF20">
            <v>0</v>
          </cell>
          <cell r="AG20">
            <v>0</v>
          </cell>
          <cell r="AL20">
            <v>0</v>
          </cell>
          <cell r="AM20">
            <v>0</v>
          </cell>
          <cell r="AN20">
            <v>0</v>
          </cell>
          <cell r="AO20">
            <v>0</v>
          </cell>
          <cell r="AP20">
            <v>0</v>
          </cell>
          <cell r="AQ20">
            <v>0</v>
          </cell>
          <cell r="AR20">
            <v>0</v>
          </cell>
          <cell r="AS20">
            <v>0</v>
          </cell>
          <cell r="AT20">
            <v>0</v>
          </cell>
          <cell r="AU20">
            <v>0</v>
          </cell>
          <cell r="AV20">
            <v>0</v>
          </cell>
          <cell r="AW20">
            <v>0</v>
          </cell>
          <cell r="AX20">
            <v>0</v>
          </cell>
          <cell r="BC20">
            <v>0</v>
          </cell>
          <cell r="BD20">
            <v>0</v>
          </cell>
          <cell r="BE20">
            <v>0</v>
          </cell>
          <cell r="BF20">
            <v>0</v>
          </cell>
          <cell r="BG20">
            <v>0</v>
          </cell>
          <cell r="BH20">
            <v>0</v>
          </cell>
          <cell r="BI20">
            <v>0</v>
          </cell>
          <cell r="BJ20">
            <v>0</v>
          </cell>
          <cell r="BK20">
            <v>0</v>
          </cell>
          <cell r="BL20">
            <v>0</v>
          </cell>
          <cell r="BM20">
            <v>0</v>
          </cell>
          <cell r="BN20">
            <v>0</v>
          </cell>
          <cell r="BO20">
            <v>0</v>
          </cell>
          <cell r="BV20">
            <v>0</v>
          </cell>
          <cell r="BW20">
            <v>0</v>
          </cell>
          <cell r="BX20">
            <v>0</v>
          </cell>
          <cell r="BY20">
            <v>0</v>
          </cell>
          <cell r="BZ20">
            <v>0</v>
          </cell>
          <cell r="CA20">
            <v>0</v>
          </cell>
          <cell r="CB20">
            <v>0</v>
          </cell>
          <cell r="CC20">
            <v>0</v>
          </cell>
          <cell r="CD20">
            <v>0</v>
          </cell>
          <cell r="CE20">
            <v>0</v>
          </cell>
          <cell r="CF20">
            <v>0</v>
          </cell>
          <cell r="CG20">
            <v>0</v>
          </cell>
          <cell r="CH20">
            <v>0</v>
          </cell>
        </row>
        <row r="23">
          <cell r="D23">
            <v>0</v>
          </cell>
          <cell r="E23">
            <v>0</v>
          </cell>
          <cell r="F23">
            <v>0</v>
          </cell>
          <cell r="G23">
            <v>0</v>
          </cell>
          <cell r="H23">
            <v>0</v>
          </cell>
          <cell r="I23">
            <v>0</v>
          </cell>
          <cell r="J23">
            <v>0</v>
          </cell>
          <cell r="K23">
            <v>0</v>
          </cell>
          <cell r="L23">
            <v>0</v>
          </cell>
          <cell r="M23">
            <v>0</v>
          </cell>
          <cell r="N23">
            <v>0</v>
          </cell>
          <cell r="O23">
            <v>0</v>
          </cell>
          <cell r="P23">
            <v>0</v>
          </cell>
          <cell r="U23">
            <v>0</v>
          </cell>
          <cell r="V23">
            <v>0</v>
          </cell>
          <cell r="W23">
            <v>0</v>
          </cell>
          <cell r="X23">
            <v>0</v>
          </cell>
          <cell r="Y23">
            <v>0</v>
          </cell>
          <cell r="Z23">
            <v>0</v>
          </cell>
          <cell r="AA23">
            <v>0</v>
          </cell>
          <cell r="AB23">
            <v>0</v>
          </cell>
          <cell r="AC23">
            <v>0</v>
          </cell>
          <cell r="AD23">
            <v>0</v>
          </cell>
          <cell r="AE23">
            <v>0</v>
          </cell>
          <cell r="AF23">
            <v>0</v>
          </cell>
          <cell r="AG23">
            <v>0</v>
          </cell>
          <cell r="AL23">
            <v>0</v>
          </cell>
          <cell r="AM23">
            <v>0</v>
          </cell>
          <cell r="AN23">
            <v>0</v>
          </cell>
          <cell r="AO23">
            <v>0</v>
          </cell>
          <cell r="AP23">
            <v>0</v>
          </cell>
          <cell r="AQ23">
            <v>0</v>
          </cell>
          <cell r="AR23">
            <v>0</v>
          </cell>
          <cell r="AS23">
            <v>0</v>
          </cell>
          <cell r="AT23">
            <v>0</v>
          </cell>
          <cell r="AU23">
            <v>0</v>
          </cell>
          <cell r="AV23">
            <v>0</v>
          </cell>
          <cell r="AW23">
            <v>0</v>
          </cell>
          <cell r="AX23">
            <v>0</v>
          </cell>
          <cell r="BC23">
            <v>0</v>
          </cell>
          <cell r="BD23">
            <v>0</v>
          </cell>
          <cell r="BE23">
            <v>0</v>
          </cell>
          <cell r="BF23">
            <v>0</v>
          </cell>
          <cell r="BG23">
            <v>0</v>
          </cell>
          <cell r="BH23">
            <v>0</v>
          </cell>
          <cell r="BI23">
            <v>0</v>
          </cell>
          <cell r="BJ23">
            <v>0</v>
          </cell>
          <cell r="BK23">
            <v>0</v>
          </cell>
          <cell r="BL23">
            <v>0</v>
          </cell>
          <cell r="BM23">
            <v>0</v>
          </cell>
          <cell r="BN23">
            <v>0</v>
          </cell>
          <cell r="BO23">
            <v>0</v>
          </cell>
          <cell r="BV23">
            <v>0</v>
          </cell>
          <cell r="BW23">
            <v>0</v>
          </cell>
          <cell r="BX23">
            <v>0</v>
          </cell>
          <cell r="BY23">
            <v>0</v>
          </cell>
          <cell r="BZ23">
            <v>0</v>
          </cell>
          <cell r="CA23">
            <v>0</v>
          </cell>
          <cell r="CB23">
            <v>0</v>
          </cell>
          <cell r="CC23">
            <v>0</v>
          </cell>
          <cell r="CD23">
            <v>0</v>
          </cell>
          <cell r="CE23">
            <v>0</v>
          </cell>
          <cell r="CF23">
            <v>0</v>
          </cell>
          <cell r="CG23">
            <v>0</v>
          </cell>
          <cell r="CH23">
            <v>0</v>
          </cell>
        </row>
        <row r="24">
          <cell r="D24">
            <v>0</v>
          </cell>
          <cell r="E24">
            <v>0</v>
          </cell>
          <cell r="F24">
            <v>0</v>
          </cell>
          <cell r="G24">
            <v>0</v>
          </cell>
          <cell r="H24">
            <v>0</v>
          </cell>
          <cell r="I24">
            <v>0</v>
          </cell>
          <cell r="J24">
            <v>0</v>
          </cell>
          <cell r="K24">
            <v>0</v>
          </cell>
          <cell r="L24">
            <v>0</v>
          </cell>
          <cell r="M24">
            <v>0</v>
          </cell>
          <cell r="N24">
            <v>0</v>
          </cell>
          <cell r="O24">
            <v>0</v>
          </cell>
          <cell r="P24">
            <v>0</v>
          </cell>
          <cell r="U24">
            <v>0</v>
          </cell>
          <cell r="V24">
            <v>0</v>
          </cell>
          <cell r="W24">
            <v>0</v>
          </cell>
          <cell r="X24">
            <v>0</v>
          </cell>
          <cell r="Y24">
            <v>0</v>
          </cell>
          <cell r="Z24">
            <v>0</v>
          </cell>
          <cell r="AA24">
            <v>0</v>
          </cell>
          <cell r="AB24">
            <v>0</v>
          </cell>
          <cell r="AC24">
            <v>0</v>
          </cell>
          <cell r="AD24">
            <v>0</v>
          </cell>
          <cell r="AE24">
            <v>0</v>
          </cell>
          <cell r="AF24">
            <v>0</v>
          </cell>
          <cell r="AG24">
            <v>0</v>
          </cell>
          <cell r="AL24">
            <v>0</v>
          </cell>
          <cell r="AM24">
            <v>0</v>
          </cell>
          <cell r="AN24">
            <v>0</v>
          </cell>
          <cell r="AO24">
            <v>0</v>
          </cell>
          <cell r="AP24">
            <v>0</v>
          </cell>
          <cell r="AQ24">
            <v>0</v>
          </cell>
          <cell r="AR24">
            <v>0</v>
          </cell>
          <cell r="AS24">
            <v>0</v>
          </cell>
          <cell r="AT24">
            <v>0</v>
          </cell>
          <cell r="AU24">
            <v>0</v>
          </cell>
          <cell r="AV24">
            <v>0</v>
          </cell>
          <cell r="AW24">
            <v>0</v>
          </cell>
          <cell r="AX24">
            <v>0</v>
          </cell>
          <cell r="BC24">
            <v>0</v>
          </cell>
          <cell r="BD24">
            <v>0</v>
          </cell>
          <cell r="BE24">
            <v>0</v>
          </cell>
          <cell r="BF24">
            <v>0</v>
          </cell>
          <cell r="BG24">
            <v>0</v>
          </cell>
          <cell r="BH24">
            <v>0</v>
          </cell>
          <cell r="BI24">
            <v>0</v>
          </cell>
          <cell r="BJ24">
            <v>0</v>
          </cell>
          <cell r="BK24">
            <v>0</v>
          </cell>
          <cell r="BL24">
            <v>0</v>
          </cell>
          <cell r="BM24">
            <v>0</v>
          </cell>
          <cell r="BN24">
            <v>0</v>
          </cell>
          <cell r="BO24">
            <v>0</v>
          </cell>
          <cell r="BV24">
            <v>0</v>
          </cell>
          <cell r="BW24">
            <v>0</v>
          </cell>
          <cell r="BX24">
            <v>0</v>
          </cell>
          <cell r="BY24">
            <v>0</v>
          </cell>
          <cell r="BZ24">
            <v>0</v>
          </cell>
          <cell r="CA24">
            <v>0</v>
          </cell>
          <cell r="CB24">
            <v>0</v>
          </cell>
          <cell r="CC24">
            <v>0</v>
          </cell>
          <cell r="CD24">
            <v>0</v>
          </cell>
          <cell r="CE24">
            <v>0</v>
          </cell>
          <cell r="CF24">
            <v>0</v>
          </cell>
          <cell r="CG24">
            <v>0</v>
          </cell>
          <cell r="CH24">
            <v>0</v>
          </cell>
        </row>
        <row r="25">
          <cell r="D25">
            <v>0</v>
          </cell>
          <cell r="E25">
            <v>0</v>
          </cell>
          <cell r="F25">
            <v>0</v>
          </cell>
          <cell r="G25">
            <v>0</v>
          </cell>
          <cell r="H25">
            <v>0</v>
          </cell>
          <cell r="I25">
            <v>0</v>
          </cell>
          <cell r="J25">
            <v>0</v>
          </cell>
          <cell r="K25">
            <v>0</v>
          </cell>
          <cell r="L25">
            <v>0</v>
          </cell>
          <cell r="M25">
            <v>0</v>
          </cell>
          <cell r="N25">
            <v>0</v>
          </cell>
          <cell r="O25">
            <v>0</v>
          </cell>
          <cell r="P25">
            <v>0</v>
          </cell>
          <cell r="U25">
            <v>0</v>
          </cell>
          <cell r="V25">
            <v>0</v>
          </cell>
          <cell r="W25">
            <v>0</v>
          </cell>
          <cell r="X25">
            <v>0</v>
          </cell>
          <cell r="Y25">
            <v>0</v>
          </cell>
          <cell r="Z25">
            <v>0</v>
          </cell>
          <cell r="AA25">
            <v>0</v>
          </cell>
          <cell r="AB25">
            <v>0</v>
          </cell>
          <cell r="AC25">
            <v>0</v>
          </cell>
          <cell r="AD25">
            <v>0</v>
          </cell>
          <cell r="AE25">
            <v>0</v>
          </cell>
          <cell r="AF25">
            <v>0</v>
          </cell>
          <cell r="AG25">
            <v>0</v>
          </cell>
          <cell r="AL25">
            <v>0</v>
          </cell>
          <cell r="AM25">
            <v>0</v>
          </cell>
          <cell r="AN25">
            <v>0</v>
          </cell>
          <cell r="AO25">
            <v>0</v>
          </cell>
          <cell r="AP25">
            <v>0</v>
          </cell>
          <cell r="AQ25">
            <v>0</v>
          </cell>
          <cell r="AR25">
            <v>0</v>
          </cell>
          <cell r="AS25">
            <v>0</v>
          </cell>
          <cell r="AT25">
            <v>0</v>
          </cell>
          <cell r="AU25">
            <v>0</v>
          </cell>
          <cell r="AV25">
            <v>0</v>
          </cell>
          <cell r="AW25">
            <v>0</v>
          </cell>
          <cell r="AX25">
            <v>0</v>
          </cell>
          <cell r="BC25">
            <v>0</v>
          </cell>
          <cell r="BD25">
            <v>0</v>
          </cell>
          <cell r="BE25">
            <v>0</v>
          </cell>
          <cell r="BF25">
            <v>0</v>
          </cell>
          <cell r="BG25">
            <v>0</v>
          </cell>
          <cell r="BH25">
            <v>0</v>
          </cell>
          <cell r="BI25">
            <v>0</v>
          </cell>
          <cell r="BJ25">
            <v>0</v>
          </cell>
          <cell r="BK25">
            <v>0</v>
          </cell>
          <cell r="BL25">
            <v>0</v>
          </cell>
          <cell r="BM25">
            <v>0</v>
          </cell>
          <cell r="BN25">
            <v>0</v>
          </cell>
          <cell r="BO25">
            <v>0</v>
          </cell>
          <cell r="BV25">
            <v>0</v>
          </cell>
          <cell r="BW25">
            <v>0</v>
          </cell>
          <cell r="BX25">
            <v>0</v>
          </cell>
          <cell r="BY25">
            <v>0</v>
          </cell>
          <cell r="BZ25">
            <v>0</v>
          </cell>
          <cell r="CA25">
            <v>0</v>
          </cell>
          <cell r="CB25">
            <v>0</v>
          </cell>
          <cell r="CC25">
            <v>0</v>
          </cell>
          <cell r="CD25">
            <v>0</v>
          </cell>
          <cell r="CE25">
            <v>0</v>
          </cell>
          <cell r="CF25">
            <v>0</v>
          </cell>
          <cell r="CG25">
            <v>0</v>
          </cell>
          <cell r="CH25">
            <v>0</v>
          </cell>
        </row>
        <row r="26">
          <cell r="D26">
            <v>0</v>
          </cell>
          <cell r="E26">
            <v>0</v>
          </cell>
          <cell r="F26">
            <v>0</v>
          </cell>
          <cell r="G26">
            <v>0</v>
          </cell>
          <cell r="H26">
            <v>0</v>
          </cell>
          <cell r="I26">
            <v>0</v>
          </cell>
          <cell r="J26">
            <v>0</v>
          </cell>
          <cell r="K26">
            <v>0</v>
          </cell>
          <cell r="L26">
            <v>0</v>
          </cell>
          <cell r="M26">
            <v>0</v>
          </cell>
          <cell r="N26">
            <v>0</v>
          </cell>
          <cell r="O26">
            <v>0</v>
          </cell>
          <cell r="P26">
            <v>0</v>
          </cell>
          <cell r="U26">
            <v>0</v>
          </cell>
          <cell r="V26">
            <v>0</v>
          </cell>
          <cell r="W26">
            <v>0</v>
          </cell>
          <cell r="X26">
            <v>0</v>
          </cell>
          <cell r="Y26">
            <v>0</v>
          </cell>
          <cell r="Z26">
            <v>0</v>
          </cell>
          <cell r="AA26">
            <v>0</v>
          </cell>
          <cell r="AB26">
            <v>0</v>
          </cell>
          <cell r="AC26">
            <v>0</v>
          </cell>
          <cell r="AD26">
            <v>0</v>
          </cell>
          <cell r="AE26">
            <v>0</v>
          </cell>
          <cell r="AF26">
            <v>0</v>
          </cell>
          <cell r="AG26">
            <v>0</v>
          </cell>
          <cell r="AL26">
            <v>0</v>
          </cell>
          <cell r="AM26">
            <v>0</v>
          </cell>
          <cell r="AN26">
            <v>0</v>
          </cell>
          <cell r="AO26">
            <v>0</v>
          </cell>
          <cell r="AP26">
            <v>0</v>
          </cell>
          <cell r="AQ26">
            <v>0</v>
          </cell>
          <cell r="AR26">
            <v>0</v>
          </cell>
          <cell r="AS26">
            <v>0</v>
          </cell>
          <cell r="AT26">
            <v>0</v>
          </cell>
          <cell r="AU26">
            <v>0</v>
          </cell>
          <cell r="AV26">
            <v>0</v>
          </cell>
          <cell r="AW26">
            <v>0</v>
          </cell>
          <cell r="AX26">
            <v>0</v>
          </cell>
          <cell r="BC26">
            <v>0</v>
          </cell>
          <cell r="BD26">
            <v>0</v>
          </cell>
          <cell r="BE26">
            <v>0</v>
          </cell>
          <cell r="BF26">
            <v>0</v>
          </cell>
          <cell r="BG26">
            <v>0</v>
          </cell>
          <cell r="BH26">
            <v>0</v>
          </cell>
          <cell r="BI26">
            <v>0</v>
          </cell>
          <cell r="BJ26">
            <v>0</v>
          </cell>
          <cell r="BK26">
            <v>0</v>
          </cell>
          <cell r="BL26">
            <v>0</v>
          </cell>
          <cell r="BM26">
            <v>0</v>
          </cell>
          <cell r="BN26">
            <v>0</v>
          </cell>
          <cell r="BO26">
            <v>0</v>
          </cell>
          <cell r="BV26">
            <v>0</v>
          </cell>
          <cell r="BW26">
            <v>0</v>
          </cell>
          <cell r="BX26">
            <v>0</v>
          </cell>
          <cell r="BY26">
            <v>0</v>
          </cell>
          <cell r="BZ26">
            <v>0</v>
          </cell>
          <cell r="CA26">
            <v>0</v>
          </cell>
          <cell r="CB26">
            <v>0</v>
          </cell>
          <cell r="CC26">
            <v>0</v>
          </cell>
          <cell r="CD26">
            <v>0</v>
          </cell>
          <cell r="CE26">
            <v>0</v>
          </cell>
          <cell r="CF26">
            <v>0</v>
          </cell>
          <cell r="CG26">
            <v>0</v>
          </cell>
          <cell r="CH26">
            <v>0</v>
          </cell>
        </row>
        <row r="27">
          <cell r="D27">
            <v>0</v>
          </cell>
          <cell r="E27">
            <v>0</v>
          </cell>
          <cell r="F27">
            <v>0</v>
          </cell>
          <cell r="G27">
            <v>0</v>
          </cell>
          <cell r="H27">
            <v>0</v>
          </cell>
          <cell r="I27">
            <v>0</v>
          </cell>
          <cell r="J27">
            <v>0</v>
          </cell>
          <cell r="K27">
            <v>0</v>
          </cell>
          <cell r="L27">
            <v>0</v>
          </cell>
          <cell r="M27">
            <v>0</v>
          </cell>
          <cell r="N27">
            <v>0</v>
          </cell>
          <cell r="O27">
            <v>0</v>
          </cell>
          <cell r="P27">
            <v>0</v>
          </cell>
          <cell r="U27">
            <v>0</v>
          </cell>
          <cell r="V27">
            <v>0</v>
          </cell>
          <cell r="W27">
            <v>0</v>
          </cell>
          <cell r="X27">
            <v>0</v>
          </cell>
          <cell r="Y27">
            <v>0</v>
          </cell>
          <cell r="Z27">
            <v>0</v>
          </cell>
          <cell r="AA27">
            <v>0</v>
          </cell>
          <cell r="AB27">
            <v>0</v>
          </cell>
          <cell r="AC27">
            <v>0</v>
          </cell>
          <cell r="AD27">
            <v>0</v>
          </cell>
          <cell r="AE27">
            <v>0</v>
          </cell>
          <cell r="AF27">
            <v>0</v>
          </cell>
          <cell r="AG27">
            <v>0</v>
          </cell>
          <cell r="AL27">
            <v>0</v>
          </cell>
          <cell r="AM27">
            <v>0</v>
          </cell>
          <cell r="AN27">
            <v>0</v>
          </cell>
          <cell r="AO27">
            <v>0</v>
          </cell>
          <cell r="AP27">
            <v>0</v>
          </cell>
          <cell r="AQ27">
            <v>0</v>
          </cell>
          <cell r="AR27">
            <v>0</v>
          </cell>
          <cell r="AS27">
            <v>0</v>
          </cell>
          <cell r="AT27">
            <v>0</v>
          </cell>
          <cell r="AU27">
            <v>0</v>
          </cell>
          <cell r="AV27">
            <v>0</v>
          </cell>
          <cell r="AW27">
            <v>0</v>
          </cell>
          <cell r="AX27">
            <v>0</v>
          </cell>
          <cell r="BC27">
            <v>0</v>
          </cell>
          <cell r="BD27">
            <v>0</v>
          </cell>
          <cell r="BE27">
            <v>0</v>
          </cell>
          <cell r="BF27">
            <v>0</v>
          </cell>
          <cell r="BG27">
            <v>0</v>
          </cell>
          <cell r="BH27">
            <v>0</v>
          </cell>
          <cell r="BI27">
            <v>0</v>
          </cell>
          <cell r="BJ27">
            <v>0</v>
          </cell>
          <cell r="BK27">
            <v>0</v>
          </cell>
          <cell r="BL27">
            <v>0</v>
          </cell>
          <cell r="BM27">
            <v>0</v>
          </cell>
          <cell r="BN27">
            <v>0</v>
          </cell>
          <cell r="BO27">
            <v>0</v>
          </cell>
          <cell r="BV27">
            <v>0</v>
          </cell>
          <cell r="BW27">
            <v>0</v>
          </cell>
          <cell r="BX27">
            <v>0</v>
          </cell>
          <cell r="BY27">
            <v>0</v>
          </cell>
          <cell r="BZ27">
            <v>0</v>
          </cell>
          <cell r="CA27">
            <v>0</v>
          </cell>
          <cell r="CB27">
            <v>0</v>
          </cell>
          <cell r="CC27">
            <v>0</v>
          </cell>
          <cell r="CD27">
            <v>0</v>
          </cell>
          <cell r="CE27">
            <v>0</v>
          </cell>
          <cell r="CF27">
            <v>0</v>
          </cell>
          <cell r="CG27">
            <v>0</v>
          </cell>
          <cell r="CH27">
            <v>0</v>
          </cell>
        </row>
        <row r="28">
          <cell r="D28">
            <v>0</v>
          </cell>
          <cell r="E28">
            <v>0</v>
          </cell>
          <cell r="F28">
            <v>0</v>
          </cell>
          <cell r="G28">
            <v>0</v>
          </cell>
          <cell r="H28">
            <v>0</v>
          </cell>
          <cell r="I28">
            <v>0</v>
          </cell>
          <cell r="J28">
            <v>0</v>
          </cell>
          <cell r="K28">
            <v>0</v>
          </cell>
          <cell r="L28">
            <v>0</v>
          </cell>
          <cell r="M28">
            <v>0</v>
          </cell>
          <cell r="N28">
            <v>0</v>
          </cell>
          <cell r="O28">
            <v>0</v>
          </cell>
          <cell r="P28">
            <v>0</v>
          </cell>
          <cell r="U28">
            <v>0</v>
          </cell>
          <cell r="V28">
            <v>0</v>
          </cell>
          <cell r="W28">
            <v>0</v>
          </cell>
          <cell r="X28">
            <v>0</v>
          </cell>
          <cell r="Y28">
            <v>0</v>
          </cell>
          <cell r="Z28">
            <v>0</v>
          </cell>
          <cell r="AA28">
            <v>0</v>
          </cell>
          <cell r="AB28">
            <v>0</v>
          </cell>
          <cell r="AC28">
            <v>0</v>
          </cell>
          <cell r="AD28">
            <v>0</v>
          </cell>
          <cell r="AE28">
            <v>0</v>
          </cell>
          <cell r="AF28">
            <v>0</v>
          </cell>
          <cell r="AG28">
            <v>0</v>
          </cell>
          <cell r="AL28">
            <v>0</v>
          </cell>
          <cell r="AM28">
            <v>0</v>
          </cell>
          <cell r="AN28">
            <v>0</v>
          </cell>
          <cell r="AO28">
            <v>0</v>
          </cell>
          <cell r="AP28">
            <v>0</v>
          </cell>
          <cell r="AQ28">
            <v>0</v>
          </cell>
          <cell r="AR28">
            <v>0</v>
          </cell>
          <cell r="AS28">
            <v>0</v>
          </cell>
          <cell r="AT28">
            <v>0</v>
          </cell>
          <cell r="AU28">
            <v>0</v>
          </cell>
          <cell r="AV28">
            <v>0</v>
          </cell>
          <cell r="AW28">
            <v>0</v>
          </cell>
          <cell r="AX28">
            <v>0</v>
          </cell>
          <cell r="BC28">
            <v>0</v>
          </cell>
          <cell r="BD28">
            <v>0</v>
          </cell>
          <cell r="BE28">
            <v>0</v>
          </cell>
          <cell r="BF28">
            <v>0</v>
          </cell>
          <cell r="BG28">
            <v>0</v>
          </cell>
          <cell r="BH28">
            <v>0</v>
          </cell>
          <cell r="BI28">
            <v>0</v>
          </cell>
          <cell r="BJ28">
            <v>0</v>
          </cell>
          <cell r="BK28">
            <v>0</v>
          </cell>
          <cell r="BL28">
            <v>0</v>
          </cell>
          <cell r="BM28">
            <v>0</v>
          </cell>
          <cell r="BN28">
            <v>0</v>
          </cell>
          <cell r="BO28">
            <v>0</v>
          </cell>
          <cell r="BV28">
            <v>0</v>
          </cell>
          <cell r="BW28">
            <v>0</v>
          </cell>
          <cell r="BX28">
            <v>0</v>
          </cell>
          <cell r="BY28">
            <v>0</v>
          </cell>
          <cell r="BZ28">
            <v>0</v>
          </cell>
          <cell r="CA28">
            <v>0</v>
          </cell>
          <cell r="CB28">
            <v>0</v>
          </cell>
          <cell r="CC28">
            <v>0</v>
          </cell>
          <cell r="CD28">
            <v>0</v>
          </cell>
          <cell r="CE28">
            <v>0</v>
          </cell>
          <cell r="CF28">
            <v>0</v>
          </cell>
          <cell r="CG28">
            <v>0</v>
          </cell>
          <cell r="CH28">
            <v>0</v>
          </cell>
        </row>
        <row r="29">
          <cell r="D29">
            <v>0</v>
          </cell>
          <cell r="E29">
            <v>0</v>
          </cell>
          <cell r="F29">
            <v>0</v>
          </cell>
          <cell r="G29">
            <v>0</v>
          </cell>
          <cell r="H29">
            <v>0</v>
          </cell>
          <cell r="I29">
            <v>0</v>
          </cell>
          <cell r="J29">
            <v>0</v>
          </cell>
          <cell r="K29">
            <v>0</v>
          </cell>
          <cell r="L29">
            <v>0</v>
          </cell>
          <cell r="M29">
            <v>0</v>
          </cell>
          <cell r="N29">
            <v>0</v>
          </cell>
          <cell r="O29">
            <v>0</v>
          </cell>
          <cell r="P29">
            <v>0</v>
          </cell>
          <cell r="U29">
            <v>0</v>
          </cell>
          <cell r="V29">
            <v>0</v>
          </cell>
          <cell r="W29">
            <v>0</v>
          </cell>
          <cell r="X29">
            <v>0</v>
          </cell>
          <cell r="Y29">
            <v>0</v>
          </cell>
          <cell r="Z29">
            <v>0</v>
          </cell>
          <cell r="AA29">
            <v>0</v>
          </cell>
          <cell r="AB29">
            <v>0</v>
          </cell>
          <cell r="AC29">
            <v>0</v>
          </cell>
          <cell r="AD29">
            <v>0</v>
          </cell>
          <cell r="AE29">
            <v>0</v>
          </cell>
          <cell r="AF29">
            <v>0</v>
          </cell>
          <cell r="AG29">
            <v>0</v>
          </cell>
          <cell r="AL29">
            <v>0</v>
          </cell>
          <cell r="AM29">
            <v>0</v>
          </cell>
          <cell r="AN29">
            <v>0</v>
          </cell>
          <cell r="AO29">
            <v>0</v>
          </cell>
          <cell r="AP29">
            <v>0</v>
          </cell>
          <cell r="AQ29">
            <v>0</v>
          </cell>
          <cell r="AR29">
            <v>0</v>
          </cell>
          <cell r="AS29">
            <v>0</v>
          </cell>
          <cell r="AT29">
            <v>0</v>
          </cell>
          <cell r="AU29">
            <v>0</v>
          </cell>
          <cell r="AV29">
            <v>0</v>
          </cell>
          <cell r="AW29">
            <v>0</v>
          </cell>
          <cell r="AX29">
            <v>0</v>
          </cell>
          <cell r="BC29">
            <v>0</v>
          </cell>
          <cell r="BD29">
            <v>0</v>
          </cell>
          <cell r="BE29">
            <v>0</v>
          </cell>
          <cell r="BF29">
            <v>0</v>
          </cell>
          <cell r="BG29">
            <v>0</v>
          </cell>
          <cell r="BH29">
            <v>0</v>
          </cell>
          <cell r="BI29">
            <v>0</v>
          </cell>
          <cell r="BJ29">
            <v>0</v>
          </cell>
          <cell r="BK29">
            <v>0</v>
          </cell>
          <cell r="BL29">
            <v>0</v>
          </cell>
          <cell r="BM29">
            <v>0</v>
          </cell>
          <cell r="BN29">
            <v>0</v>
          </cell>
          <cell r="BO29">
            <v>0</v>
          </cell>
          <cell r="BV29">
            <v>0</v>
          </cell>
          <cell r="BW29">
            <v>0</v>
          </cell>
          <cell r="BX29">
            <v>0</v>
          </cell>
          <cell r="BY29">
            <v>0</v>
          </cell>
          <cell r="BZ29">
            <v>0</v>
          </cell>
          <cell r="CA29">
            <v>0</v>
          </cell>
          <cell r="CB29">
            <v>0</v>
          </cell>
          <cell r="CC29">
            <v>0</v>
          </cell>
          <cell r="CD29">
            <v>0</v>
          </cell>
          <cell r="CE29">
            <v>0</v>
          </cell>
          <cell r="CF29">
            <v>0</v>
          </cell>
          <cell r="CG29">
            <v>0</v>
          </cell>
          <cell r="CH29">
            <v>0</v>
          </cell>
        </row>
        <row r="30">
          <cell r="D30">
            <v>0</v>
          </cell>
          <cell r="E30">
            <v>0</v>
          </cell>
          <cell r="F30">
            <v>0</v>
          </cell>
          <cell r="G30">
            <v>0</v>
          </cell>
          <cell r="H30">
            <v>0</v>
          </cell>
          <cell r="I30">
            <v>0</v>
          </cell>
          <cell r="J30">
            <v>0</v>
          </cell>
          <cell r="K30">
            <v>0</v>
          </cell>
          <cell r="L30">
            <v>0</v>
          </cell>
          <cell r="M30">
            <v>0</v>
          </cell>
          <cell r="N30">
            <v>0</v>
          </cell>
          <cell r="O30">
            <v>0</v>
          </cell>
          <cell r="P30">
            <v>0</v>
          </cell>
          <cell r="U30">
            <v>0</v>
          </cell>
          <cell r="V30">
            <v>0</v>
          </cell>
          <cell r="W30">
            <v>0</v>
          </cell>
          <cell r="X30">
            <v>0</v>
          </cell>
          <cell r="Y30">
            <v>0</v>
          </cell>
          <cell r="Z30">
            <v>0</v>
          </cell>
          <cell r="AA30">
            <v>0</v>
          </cell>
          <cell r="AB30">
            <v>0</v>
          </cell>
          <cell r="AC30">
            <v>0</v>
          </cell>
          <cell r="AD30">
            <v>0</v>
          </cell>
          <cell r="AE30">
            <v>0</v>
          </cell>
          <cell r="AF30">
            <v>0</v>
          </cell>
          <cell r="AG30">
            <v>0</v>
          </cell>
          <cell r="AL30">
            <v>0</v>
          </cell>
          <cell r="AM30">
            <v>0</v>
          </cell>
          <cell r="AN30">
            <v>0</v>
          </cell>
          <cell r="AO30">
            <v>0</v>
          </cell>
          <cell r="AP30">
            <v>0</v>
          </cell>
          <cell r="AQ30">
            <v>0</v>
          </cell>
          <cell r="AR30">
            <v>0</v>
          </cell>
          <cell r="AS30">
            <v>0</v>
          </cell>
          <cell r="AT30">
            <v>0</v>
          </cell>
          <cell r="AU30">
            <v>0</v>
          </cell>
          <cell r="AV30">
            <v>0</v>
          </cell>
          <cell r="AW30">
            <v>0</v>
          </cell>
          <cell r="AX30">
            <v>0</v>
          </cell>
          <cell r="BC30">
            <v>0</v>
          </cell>
          <cell r="BD30">
            <v>0</v>
          </cell>
          <cell r="BE30">
            <v>0</v>
          </cell>
          <cell r="BF30">
            <v>0</v>
          </cell>
          <cell r="BG30">
            <v>0</v>
          </cell>
          <cell r="BH30">
            <v>0</v>
          </cell>
          <cell r="BI30">
            <v>0</v>
          </cell>
          <cell r="BJ30">
            <v>0</v>
          </cell>
          <cell r="BK30">
            <v>0</v>
          </cell>
          <cell r="BL30">
            <v>0</v>
          </cell>
          <cell r="BM30">
            <v>0</v>
          </cell>
          <cell r="BN30">
            <v>0</v>
          </cell>
          <cell r="BO30">
            <v>0</v>
          </cell>
          <cell r="BV30">
            <v>0</v>
          </cell>
          <cell r="BW30">
            <v>0</v>
          </cell>
          <cell r="BX30">
            <v>0</v>
          </cell>
          <cell r="BY30">
            <v>0</v>
          </cell>
          <cell r="BZ30">
            <v>0</v>
          </cell>
          <cell r="CA30">
            <v>0</v>
          </cell>
          <cell r="CB30">
            <v>0</v>
          </cell>
          <cell r="CC30">
            <v>0</v>
          </cell>
          <cell r="CD30">
            <v>0</v>
          </cell>
          <cell r="CE30">
            <v>0</v>
          </cell>
          <cell r="CF30">
            <v>0</v>
          </cell>
          <cell r="CG30">
            <v>0</v>
          </cell>
          <cell r="CH30">
            <v>0</v>
          </cell>
        </row>
        <row r="31">
          <cell r="D31">
            <v>0</v>
          </cell>
          <cell r="E31">
            <v>0</v>
          </cell>
          <cell r="F31">
            <v>0</v>
          </cell>
          <cell r="G31">
            <v>0</v>
          </cell>
          <cell r="H31">
            <v>0</v>
          </cell>
          <cell r="I31">
            <v>0</v>
          </cell>
          <cell r="J31">
            <v>0</v>
          </cell>
          <cell r="K31">
            <v>0</v>
          </cell>
          <cell r="L31">
            <v>0</v>
          </cell>
          <cell r="M31">
            <v>0</v>
          </cell>
          <cell r="N31">
            <v>0</v>
          </cell>
          <cell r="O31">
            <v>0</v>
          </cell>
          <cell r="P31">
            <v>0</v>
          </cell>
          <cell r="U31">
            <v>0</v>
          </cell>
          <cell r="V31">
            <v>0</v>
          </cell>
          <cell r="W31">
            <v>0</v>
          </cell>
          <cell r="X31">
            <v>0</v>
          </cell>
          <cell r="Y31">
            <v>0</v>
          </cell>
          <cell r="Z31">
            <v>0</v>
          </cell>
          <cell r="AA31">
            <v>0</v>
          </cell>
          <cell r="AB31">
            <v>0</v>
          </cell>
          <cell r="AC31">
            <v>0</v>
          </cell>
          <cell r="AD31">
            <v>0</v>
          </cell>
          <cell r="AE31">
            <v>0</v>
          </cell>
          <cell r="AF31">
            <v>0</v>
          </cell>
          <cell r="AG31">
            <v>0</v>
          </cell>
          <cell r="AL31">
            <v>0</v>
          </cell>
          <cell r="AM31">
            <v>0</v>
          </cell>
          <cell r="AN31">
            <v>0</v>
          </cell>
          <cell r="AO31">
            <v>0</v>
          </cell>
          <cell r="AP31">
            <v>0</v>
          </cell>
          <cell r="AQ31">
            <v>0</v>
          </cell>
          <cell r="AR31">
            <v>0</v>
          </cell>
          <cell r="AS31">
            <v>0</v>
          </cell>
          <cell r="AT31">
            <v>0</v>
          </cell>
          <cell r="AU31">
            <v>0</v>
          </cell>
          <cell r="AV31">
            <v>0</v>
          </cell>
          <cell r="AW31">
            <v>0</v>
          </cell>
          <cell r="AX31">
            <v>0</v>
          </cell>
          <cell r="BC31">
            <v>0</v>
          </cell>
          <cell r="BD31">
            <v>0</v>
          </cell>
          <cell r="BE31">
            <v>0</v>
          </cell>
          <cell r="BF31">
            <v>0</v>
          </cell>
          <cell r="BG31">
            <v>0</v>
          </cell>
          <cell r="BH31">
            <v>0</v>
          </cell>
          <cell r="BI31">
            <v>0</v>
          </cell>
          <cell r="BJ31">
            <v>0</v>
          </cell>
          <cell r="BK31">
            <v>0</v>
          </cell>
          <cell r="BL31">
            <v>0</v>
          </cell>
          <cell r="BM31">
            <v>0</v>
          </cell>
          <cell r="BN31">
            <v>0</v>
          </cell>
          <cell r="BO31">
            <v>0</v>
          </cell>
          <cell r="BV31">
            <v>0</v>
          </cell>
          <cell r="BW31">
            <v>0</v>
          </cell>
          <cell r="BX31">
            <v>0</v>
          </cell>
          <cell r="BY31">
            <v>0</v>
          </cell>
          <cell r="BZ31">
            <v>0</v>
          </cell>
          <cell r="CA31">
            <v>0</v>
          </cell>
          <cell r="CB31">
            <v>0</v>
          </cell>
          <cell r="CC31">
            <v>0</v>
          </cell>
          <cell r="CD31">
            <v>0</v>
          </cell>
          <cell r="CE31">
            <v>0</v>
          </cell>
          <cell r="CF31">
            <v>0</v>
          </cell>
          <cell r="CG31">
            <v>0</v>
          </cell>
          <cell r="CH31">
            <v>0</v>
          </cell>
        </row>
        <row r="32">
          <cell r="D32">
            <v>0</v>
          </cell>
          <cell r="E32">
            <v>0</v>
          </cell>
          <cell r="F32">
            <v>0</v>
          </cell>
          <cell r="G32">
            <v>0</v>
          </cell>
          <cell r="H32">
            <v>0</v>
          </cell>
          <cell r="I32">
            <v>0</v>
          </cell>
          <cell r="J32">
            <v>0</v>
          </cell>
          <cell r="K32">
            <v>0</v>
          </cell>
          <cell r="L32">
            <v>0</v>
          </cell>
          <cell r="M32">
            <v>0</v>
          </cell>
          <cell r="N32">
            <v>0</v>
          </cell>
          <cell r="O32">
            <v>0</v>
          </cell>
          <cell r="P32">
            <v>0</v>
          </cell>
          <cell r="U32">
            <v>0</v>
          </cell>
          <cell r="V32">
            <v>0</v>
          </cell>
          <cell r="W32">
            <v>0</v>
          </cell>
          <cell r="X32">
            <v>0</v>
          </cell>
          <cell r="Y32">
            <v>0</v>
          </cell>
          <cell r="Z32">
            <v>0</v>
          </cell>
          <cell r="AA32">
            <v>0</v>
          </cell>
          <cell r="AB32">
            <v>0</v>
          </cell>
          <cell r="AC32">
            <v>0</v>
          </cell>
          <cell r="AD32">
            <v>0</v>
          </cell>
          <cell r="AE32">
            <v>0</v>
          </cell>
          <cell r="AF32">
            <v>0</v>
          </cell>
          <cell r="AG32">
            <v>0</v>
          </cell>
          <cell r="AL32">
            <v>0</v>
          </cell>
          <cell r="AM32">
            <v>0</v>
          </cell>
          <cell r="AN32">
            <v>0</v>
          </cell>
          <cell r="AO32">
            <v>0</v>
          </cell>
          <cell r="AP32">
            <v>0</v>
          </cell>
          <cell r="AQ32">
            <v>0</v>
          </cell>
          <cell r="AR32">
            <v>0</v>
          </cell>
          <cell r="AS32">
            <v>0</v>
          </cell>
          <cell r="AT32">
            <v>0</v>
          </cell>
          <cell r="AU32">
            <v>0</v>
          </cell>
          <cell r="AV32">
            <v>0</v>
          </cell>
          <cell r="AW32">
            <v>0</v>
          </cell>
          <cell r="AX32">
            <v>0</v>
          </cell>
          <cell r="BC32">
            <v>0</v>
          </cell>
          <cell r="BD32">
            <v>0</v>
          </cell>
          <cell r="BE32">
            <v>0</v>
          </cell>
          <cell r="BF32">
            <v>0</v>
          </cell>
          <cell r="BG32">
            <v>0</v>
          </cell>
          <cell r="BH32">
            <v>0</v>
          </cell>
          <cell r="BI32">
            <v>0</v>
          </cell>
          <cell r="BJ32">
            <v>0</v>
          </cell>
          <cell r="BK32">
            <v>0</v>
          </cell>
          <cell r="BL32">
            <v>0</v>
          </cell>
          <cell r="BM32">
            <v>0</v>
          </cell>
          <cell r="BN32">
            <v>0</v>
          </cell>
          <cell r="BO32">
            <v>0</v>
          </cell>
          <cell r="BV32">
            <v>0</v>
          </cell>
          <cell r="BW32">
            <v>0</v>
          </cell>
          <cell r="BX32">
            <v>0</v>
          </cell>
          <cell r="BY32">
            <v>0</v>
          </cell>
          <cell r="BZ32">
            <v>0</v>
          </cell>
          <cell r="CA32">
            <v>0</v>
          </cell>
          <cell r="CB32">
            <v>0</v>
          </cell>
          <cell r="CC32">
            <v>0</v>
          </cell>
          <cell r="CD32">
            <v>0</v>
          </cell>
          <cell r="CE32">
            <v>0</v>
          </cell>
          <cell r="CF32">
            <v>0</v>
          </cell>
          <cell r="CG32">
            <v>0</v>
          </cell>
          <cell r="CH32">
            <v>0</v>
          </cell>
        </row>
        <row r="33">
          <cell r="D33">
            <v>0</v>
          </cell>
          <cell r="E33">
            <v>0</v>
          </cell>
          <cell r="F33">
            <v>0</v>
          </cell>
          <cell r="G33">
            <v>0</v>
          </cell>
          <cell r="H33">
            <v>0</v>
          </cell>
          <cell r="I33">
            <v>0</v>
          </cell>
          <cell r="J33">
            <v>0</v>
          </cell>
          <cell r="K33">
            <v>0</v>
          </cell>
          <cell r="L33">
            <v>0</v>
          </cell>
          <cell r="M33">
            <v>0</v>
          </cell>
          <cell r="N33">
            <v>0</v>
          </cell>
          <cell r="O33">
            <v>0</v>
          </cell>
          <cell r="P33">
            <v>0</v>
          </cell>
          <cell r="U33">
            <v>0</v>
          </cell>
          <cell r="V33">
            <v>0</v>
          </cell>
          <cell r="W33">
            <v>0</v>
          </cell>
          <cell r="X33">
            <v>0</v>
          </cell>
          <cell r="Y33">
            <v>0</v>
          </cell>
          <cell r="Z33">
            <v>0</v>
          </cell>
          <cell r="AA33">
            <v>0</v>
          </cell>
          <cell r="AB33">
            <v>0</v>
          </cell>
          <cell r="AC33">
            <v>0</v>
          </cell>
          <cell r="AD33">
            <v>0</v>
          </cell>
          <cell r="AE33">
            <v>0</v>
          </cell>
          <cell r="AF33">
            <v>0</v>
          </cell>
          <cell r="AG33">
            <v>0</v>
          </cell>
          <cell r="AL33">
            <v>0</v>
          </cell>
          <cell r="AM33">
            <v>0</v>
          </cell>
          <cell r="AN33">
            <v>0</v>
          </cell>
          <cell r="AO33">
            <v>0</v>
          </cell>
          <cell r="AP33">
            <v>0</v>
          </cell>
          <cell r="AQ33">
            <v>0</v>
          </cell>
          <cell r="AR33">
            <v>0</v>
          </cell>
          <cell r="AS33">
            <v>0</v>
          </cell>
          <cell r="AT33">
            <v>0</v>
          </cell>
          <cell r="AU33">
            <v>0</v>
          </cell>
          <cell r="AV33">
            <v>0</v>
          </cell>
          <cell r="AW33">
            <v>0</v>
          </cell>
          <cell r="AX33">
            <v>0</v>
          </cell>
          <cell r="BC33">
            <v>0</v>
          </cell>
          <cell r="BD33">
            <v>0</v>
          </cell>
          <cell r="BE33">
            <v>0</v>
          </cell>
          <cell r="BF33">
            <v>0</v>
          </cell>
          <cell r="BG33">
            <v>0</v>
          </cell>
          <cell r="BH33">
            <v>0</v>
          </cell>
          <cell r="BI33">
            <v>0</v>
          </cell>
          <cell r="BJ33">
            <v>0</v>
          </cell>
          <cell r="BK33">
            <v>0</v>
          </cell>
          <cell r="BL33">
            <v>0</v>
          </cell>
          <cell r="BM33">
            <v>0</v>
          </cell>
          <cell r="BN33">
            <v>0</v>
          </cell>
          <cell r="BO33">
            <v>0</v>
          </cell>
          <cell r="BV33">
            <v>0</v>
          </cell>
          <cell r="BW33">
            <v>0</v>
          </cell>
          <cell r="BX33">
            <v>0</v>
          </cell>
          <cell r="BY33">
            <v>0</v>
          </cell>
          <cell r="BZ33">
            <v>0</v>
          </cell>
          <cell r="CA33">
            <v>0</v>
          </cell>
          <cell r="CB33">
            <v>0</v>
          </cell>
          <cell r="CC33">
            <v>0</v>
          </cell>
          <cell r="CD33">
            <v>0</v>
          </cell>
          <cell r="CE33">
            <v>0</v>
          </cell>
          <cell r="CF33">
            <v>0</v>
          </cell>
          <cell r="CG33">
            <v>0</v>
          </cell>
          <cell r="CH33">
            <v>0</v>
          </cell>
        </row>
        <row r="34">
          <cell r="D34">
            <v>0</v>
          </cell>
          <cell r="E34">
            <v>0</v>
          </cell>
          <cell r="F34">
            <v>0</v>
          </cell>
          <cell r="G34">
            <v>0</v>
          </cell>
          <cell r="H34">
            <v>0</v>
          </cell>
          <cell r="I34">
            <v>0</v>
          </cell>
          <cell r="J34">
            <v>0</v>
          </cell>
          <cell r="K34">
            <v>0</v>
          </cell>
          <cell r="L34">
            <v>0</v>
          </cell>
          <cell r="M34">
            <v>0</v>
          </cell>
          <cell r="N34">
            <v>0</v>
          </cell>
          <cell r="O34">
            <v>0</v>
          </cell>
          <cell r="P34">
            <v>0</v>
          </cell>
          <cell r="U34">
            <v>0</v>
          </cell>
          <cell r="V34">
            <v>0</v>
          </cell>
          <cell r="W34">
            <v>0</v>
          </cell>
          <cell r="X34">
            <v>0</v>
          </cell>
          <cell r="Y34">
            <v>0</v>
          </cell>
          <cell r="Z34">
            <v>0</v>
          </cell>
          <cell r="AA34">
            <v>0</v>
          </cell>
          <cell r="AB34">
            <v>0</v>
          </cell>
          <cell r="AC34">
            <v>0</v>
          </cell>
          <cell r="AD34">
            <v>0</v>
          </cell>
          <cell r="AE34">
            <v>0</v>
          </cell>
          <cell r="AF34">
            <v>0</v>
          </cell>
          <cell r="AG34">
            <v>0</v>
          </cell>
          <cell r="AL34">
            <v>0</v>
          </cell>
          <cell r="AM34">
            <v>0</v>
          </cell>
          <cell r="AN34">
            <v>0</v>
          </cell>
          <cell r="AO34">
            <v>0</v>
          </cell>
          <cell r="AP34">
            <v>0</v>
          </cell>
          <cell r="AQ34">
            <v>0</v>
          </cell>
          <cell r="AR34">
            <v>0</v>
          </cell>
          <cell r="AS34">
            <v>0</v>
          </cell>
          <cell r="AT34">
            <v>0</v>
          </cell>
          <cell r="AU34">
            <v>0</v>
          </cell>
          <cell r="AV34">
            <v>0</v>
          </cell>
          <cell r="AW34">
            <v>0</v>
          </cell>
          <cell r="AX34">
            <v>0</v>
          </cell>
          <cell r="BC34">
            <v>0</v>
          </cell>
          <cell r="BD34">
            <v>0</v>
          </cell>
          <cell r="BE34">
            <v>0</v>
          </cell>
          <cell r="BF34">
            <v>0</v>
          </cell>
          <cell r="BG34">
            <v>0</v>
          </cell>
          <cell r="BH34">
            <v>0</v>
          </cell>
          <cell r="BI34">
            <v>0</v>
          </cell>
          <cell r="BJ34">
            <v>0</v>
          </cell>
          <cell r="BK34">
            <v>0</v>
          </cell>
          <cell r="BL34">
            <v>0</v>
          </cell>
          <cell r="BM34">
            <v>0</v>
          </cell>
          <cell r="BN34">
            <v>0</v>
          </cell>
          <cell r="BO34">
            <v>0</v>
          </cell>
          <cell r="BV34">
            <v>0</v>
          </cell>
          <cell r="BW34">
            <v>0</v>
          </cell>
          <cell r="BX34">
            <v>0</v>
          </cell>
          <cell r="BY34">
            <v>0</v>
          </cell>
          <cell r="BZ34">
            <v>0</v>
          </cell>
          <cell r="CA34">
            <v>0</v>
          </cell>
          <cell r="CB34">
            <v>0</v>
          </cell>
          <cell r="CC34">
            <v>0</v>
          </cell>
          <cell r="CD34">
            <v>0</v>
          </cell>
          <cell r="CE34">
            <v>0</v>
          </cell>
          <cell r="CF34">
            <v>0</v>
          </cell>
          <cell r="CG34">
            <v>0</v>
          </cell>
          <cell r="CH34">
            <v>0</v>
          </cell>
        </row>
        <row r="35">
          <cell r="D35">
            <v>0</v>
          </cell>
          <cell r="E35">
            <v>0</v>
          </cell>
          <cell r="F35">
            <v>0</v>
          </cell>
          <cell r="G35">
            <v>0</v>
          </cell>
          <cell r="H35">
            <v>0</v>
          </cell>
          <cell r="I35">
            <v>0</v>
          </cell>
          <cell r="J35">
            <v>0</v>
          </cell>
          <cell r="K35">
            <v>0</v>
          </cell>
          <cell r="L35">
            <v>0</v>
          </cell>
          <cell r="M35">
            <v>0</v>
          </cell>
          <cell r="N35">
            <v>0</v>
          </cell>
          <cell r="O35">
            <v>0</v>
          </cell>
          <cell r="P35">
            <v>0</v>
          </cell>
          <cell r="U35">
            <v>0</v>
          </cell>
          <cell r="V35">
            <v>0</v>
          </cell>
          <cell r="W35">
            <v>0</v>
          </cell>
          <cell r="X35">
            <v>0</v>
          </cell>
          <cell r="Y35">
            <v>0</v>
          </cell>
          <cell r="Z35">
            <v>0</v>
          </cell>
          <cell r="AA35">
            <v>0</v>
          </cell>
          <cell r="AB35">
            <v>0</v>
          </cell>
          <cell r="AC35">
            <v>0</v>
          </cell>
          <cell r="AD35">
            <v>0</v>
          </cell>
          <cell r="AE35">
            <v>0</v>
          </cell>
          <cell r="AF35">
            <v>0</v>
          </cell>
          <cell r="AG35">
            <v>0</v>
          </cell>
          <cell r="AL35">
            <v>0</v>
          </cell>
          <cell r="AM35">
            <v>0</v>
          </cell>
          <cell r="AN35">
            <v>0</v>
          </cell>
          <cell r="AO35">
            <v>0</v>
          </cell>
          <cell r="AP35">
            <v>0</v>
          </cell>
          <cell r="AQ35">
            <v>0</v>
          </cell>
          <cell r="AR35">
            <v>0</v>
          </cell>
          <cell r="AS35">
            <v>0</v>
          </cell>
          <cell r="AT35">
            <v>0</v>
          </cell>
          <cell r="AU35">
            <v>0</v>
          </cell>
          <cell r="AV35">
            <v>0</v>
          </cell>
          <cell r="AW35">
            <v>0</v>
          </cell>
          <cell r="AX35">
            <v>0</v>
          </cell>
          <cell r="BC35">
            <v>0</v>
          </cell>
          <cell r="BD35">
            <v>0</v>
          </cell>
          <cell r="BE35">
            <v>0</v>
          </cell>
          <cell r="BF35">
            <v>0</v>
          </cell>
          <cell r="BG35">
            <v>0</v>
          </cell>
          <cell r="BH35">
            <v>0</v>
          </cell>
          <cell r="BI35">
            <v>0</v>
          </cell>
          <cell r="BJ35">
            <v>0</v>
          </cell>
          <cell r="BK35">
            <v>0</v>
          </cell>
          <cell r="BL35">
            <v>0</v>
          </cell>
          <cell r="BM35">
            <v>0</v>
          </cell>
          <cell r="BN35">
            <v>0</v>
          </cell>
          <cell r="BO35">
            <v>0</v>
          </cell>
          <cell r="BV35">
            <v>0</v>
          </cell>
          <cell r="BW35">
            <v>0</v>
          </cell>
          <cell r="BX35">
            <v>0</v>
          </cell>
          <cell r="BY35">
            <v>0</v>
          </cell>
          <cell r="BZ35">
            <v>0</v>
          </cell>
          <cell r="CA35">
            <v>0</v>
          </cell>
          <cell r="CB35">
            <v>0</v>
          </cell>
          <cell r="CC35">
            <v>0</v>
          </cell>
          <cell r="CD35">
            <v>0</v>
          </cell>
          <cell r="CE35">
            <v>0</v>
          </cell>
          <cell r="CF35">
            <v>0</v>
          </cell>
          <cell r="CG35">
            <v>0</v>
          </cell>
          <cell r="CH35">
            <v>0</v>
          </cell>
        </row>
        <row r="38">
          <cell r="D38">
            <v>0</v>
          </cell>
          <cell r="E38">
            <v>0</v>
          </cell>
          <cell r="F38">
            <v>0</v>
          </cell>
          <cell r="G38">
            <v>0</v>
          </cell>
          <cell r="H38">
            <v>1</v>
          </cell>
          <cell r="I38">
            <v>0</v>
          </cell>
          <cell r="J38">
            <v>0</v>
          </cell>
          <cell r="K38">
            <v>0</v>
          </cell>
          <cell r="L38">
            <v>1</v>
          </cell>
          <cell r="M38">
            <v>1</v>
          </cell>
          <cell r="N38">
            <v>0</v>
          </cell>
          <cell r="O38">
            <v>0</v>
          </cell>
          <cell r="P38">
            <v>0</v>
          </cell>
          <cell r="U38">
            <v>0</v>
          </cell>
          <cell r="V38">
            <v>0</v>
          </cell>
          <cell r="W38">
            <v>1</v>
          </cell>
          <cell r="X38">
            <v>0</v>
          </cell>
          <cell r="Y38">
            <v>0</v>
          </cell>
          <cell r="Z38">
            <v>0</v>
          </cell>
          <cell r="AA38">
            <v>0</v>
          </cell>
          <cell r="AB38">
            <v>0</v>
          </cell>
          <cell r="AC38">
            <v>0</v>
          </cell>
          <cell r="AD38">
            <v>0</v>
          </cell>
          <cell r="AE38">
            <v>0</v>
          </cell>
          <cell r="AF38">
            <v>0</v>
          </cell>
          <cell r="AG38">
            <v>0</v>
          </cell>
          <cell r="AL38">
            <v>0</v>
          </cell>
          <cell r="AM38">
            <v>0</v>
          </cell>
          <cell r="AN38">
            <v>0</v>
          </cell>
          <cell r="AO38">
            <v>0</v>
          </cell>
          <cell r="AP38">
            <v>0</v>
          </cell>
          <cell r="AQ38">
            <v>0</v>
          </cell>
          <cell r="AR38">
            <v>0</v>
          </cell>
          <cell r="AS38">
            <v>0</v>
          </cell>
          <cell r="AT38">
            <v>0</v>
          </cell>
          <cell r="AU38">
            <v>0</v>
          </cell>
          <cell r="AV38">
            <v>0</v>
          </cell>
          <cell r="AW38">
            <v>0</v>
          </cell>
          <cell r="AX38">
            <v>0</v>
          </cell>
          <cell r="BC38">
            <v>0</v>
          </cell>
          <cell r="BD38">
            <v>0</v>
          </cell>
          <cell r="BE38">
            <v>0</v>
          </cell>
          <cell r="BF38">
            <v>0</v>
          </cell>
          <cell r="BG38">
            <v>0</v>
          </cell>
          <cell r="BH38">
            <v>0</v>
          </cell>
          <cell r="BI38">
            <v>0</v>
          </cell>
          <cell r="BJ38">
            <v>0</v>
          </cell>
          <cell r="BK38">
            <v>0</v>
          </cell>
          <cell r="BL38">
            <v>0</v>
          </cell>
          <cell r="BM38">
            <v>0</v>
          </cell>
          <cell r="BN38">
            <v>0</v>
          </cell>
          <cell r="BO38">
            <v>0</v>
          </cell>
          <cell r="BV38">
            <v>0</v>
          </cell>
          <cell r="BW38">
            <v>0</v>
          </cell>
          <cell r="BX38">
            <v>0</v>
          </cell>
          <cell r="BY38">
            <v>0</v>
          </cell>
          <cell r="BZ38">
            <v>1</v>
          </cell>
          <cell r="CA38">
            <v>0</v>
          </cell>
          <cell r="CB38">
            <v>0</v>
          </cell>
          <cell r="CC38">
            <v>0</v>
          </cell>
          <cell r="CD38">
            <v>1</v>
          </cell>
          <cell r="CE38">
            <v>1</v>
          </cell>
          <cell r="CF38">
            <v>0</v>
          </cell>
          <cell r="CG38">
            <v>0</v>
          </cell>
          <cell r="CH38">
            <v>0</v>
          </cell>
        </row>
        <row r="39">
          <cell r="D39">
            <v>0</v>
          </cell>
          <cell r="E39">
            <v>0</v>
          </cell>
          <cell r="F39">
            <v>0</v>
          </cell>
          <cell r="G39">
            <v>0</v>
          </cell>
          <cell r="H39">
            <v>0</v>
          </cell>
          <cell r="I39">
            <v>0</v>
          </cell>
          <cell r="J39">
            <v>0</v>
          </cell>
          <cell r="K39">
            <v>0</v>
          </cell>
          <cell r="L39">
            <v>0</v>
          </cell>
          <cell r="M39">
            <v>0</v>
          </cell>
          <cell r="N39">
            <v>0</v>
          </cell>
          <cell r="O39">
            <v>0</v>
          </cell>
          <cell r="P39">
            <v>0</v>
          </cell>
          <cell r="U39">
            <v>0</v>
          </cell>
          <cell r="V39">
            <v>0</v>
          </cell>
          <cell r="W39">
            <v>0</v>
          </cell>
          <cell r="X39">
            <v>0</v>
          </cell>
          <cell r="Y39">
            <v>0</v>
          </cell>
          <cell r="Z39">
            <v>0</v>
          </cell>
          <cell r="AA39">
            <v>0</v>
          </cell>
          <cell r="AB39">
            <v>0</v>
          </cell>
          <cell r="AC39">
            <v>0</v>
          </cell>
          <cell r="AD39">
            <v>0</v>
          </cell>
          <cell r="AE39">
            <v>0</v>
          </cell>
          <cell r="AF39">
            <v>0</v>
          </cell>
          <cell r="AG39">
            <v>0</v>
          </cell>
          <cell r="AL39">
            <v>0</v>
          </cell>
          <cell r="AM39">
            <v>0</v>
          </cell>
          <cell r="AN39">
            <v>0</v>
          </cell>
          <cell r="AO39">
            <v>0</v>
          </cell>
          <cell r="AP39">
            <v>0</v>
          </cell>
          <cell r="AQ39">
            <v>0</v>
          </cell>
          <cell r="AR39">
            <v>0</v>
          </cell>
          <cell r="AS39">
            <v>0</v>
          </cell>
          <cell r="AT39">
            <v>0</v>
          </cell>
          <cell r="AU39">
            <v>0</v>
          </cell>
          <cell r="AV39">
            <v>0</v>
          </cell>
          <cell r="AW39">
            <v>0</v>
          </cell>
          <cell r="AX39">
            <v>0</v>
          </cell>
          <cell r="BC39">
            <v>0</v>
          </cell>
          <cell r="BD39">
            <v>0</v>
          </cell>
          <cell r="BE39">
            <v>0</v>
          </cell>
          <cell r="BF39">
            <v>0</v>
          </cell>
          <cell r="BG39">
            <v>0</v>
          </cell>
          <cell r="BH39">
            <v>0</v>
          </cell>
          <cell r="BI39">
            <v>0</v>
          </cell>
          <cell r="BJ39">
            <v>0</v>
          </cell>
          <cell r="BK39">
            <v>0</v>
          </cell>
          <cell r="BL39">
            <v>0</v>
          </cell>
          <cell r="BM39">
            <v>0</v>
          </cell>
          <cell r="BN39">
            <v>0</v>
          </cell>
          <cell r="BO39">
            <v>0</v>
          </cell>
          <cell r="BV39">
            <v>0</v>
          </cell>
          <cell r="BW39">
            <v>0</v>
          </cell>
          <cell r="BX39">
            <v>0</v>
          </cell>
          <cell r="BY39">
            <v>0</v>
          </cell>
          <cell r="BZ39">
            <v>0</v>
          </cell>
          <cell r="CA39">
            <v>0</v>
          </cell>
          <cell r="CB39">
            <v>0</v>
          </cell>
          <cell r="CC39">
            <v>0</v>
          </cell>
          <cell r="CD39">
            <v>0</v>
          </cell>
          <cell r="CE39">
            <v>0</v>
          </cell>
          <cell r="CF39">
            <v>0</v>
          </cell>
          <cell r="CG39">
            <v>0</v>
          </cell>
          <cell r="CH39">
            <v>0</v>
          </cell>
        </row>
        <row r="40">
          <cell r="D40">
            <v>0</v>
          </cell>
          <cell r="E40">
            <v>0</v>
          </cell>
          <cell r="F40">
            <v>0</v>
          </cell>
          <cell r="G40">
            <v>0</v>
          </cell>
          <cell r="H40">
            <v>0</v>
          </cell>
          <cell r="I40">
            <v>0</v>
          </cell>
          <cell r="J40">
            <v>0</v>
          </cell>
          <cell r="K40">
            <v>0</v>
          </cell>
          <cell r="L40">
            <v>0</v>
          </cell>
          <cell r="M40">
            <v>0</v>
          </cell>
          <cell r="N40">
            <v>0</v>
          </cell>
          <cell r="O40">
            <v>0</v>
          </cell>
          <cell r="P40">
            <v>0</v>
          </cell>
          <cell r="U40">
            <v>0</v>
          </cell>
          <cell r="V40">
            <v>0</v>
          </cell>
          <cell r="W40">
            <v>0</v>
          </cell>
          <cell r="X40">
            <v>0</v>
          </cell>
          <cell r="Y40">
            <v>0</v>
          </cell>
          <cell r="Z40">
            <v>0</v>
          </cell>
          <cell r="AA40">
            <v>0</v>
          </cell>
          <cell r="AB40">
            <v>0</v>
          </cell>
          <cell r="AC40">
            <v>0</v>
          </cell>
          <cell r="AD40">
            <v>0</v>
          </cell>
          <cell r="AE40">
            <v>0</v>
          </cell>
          <cell r="AF40">
            <v>0</v>
          </cell>
          <cell r="AG40">
            <v>0</v>
          </cell>
          <cell r="AL40">
            <v>0</v>
          </cell>
          <cell r="AM40">
            <v>0</v>
          </cell>
          <cell r="AN40">
            <v>0</v>
          </cell>
          <cell r="AO40">
            <v>0</v>
          </cell>
          <cell r="AP40">
            <v>0</v>
          </cell>
          <cell r="AQ40">
            <v>0</v>
          </cell>
          <cell r="AR40">
            <v>0</v>
          </cell>
          <cell r="AS40">
            <v>0</v>
          </cell>
          <cell r="AT40">
            <v>0</v>
          </cell>
          <cell r="AU40">
            <v>0</v>
          </cell>
          <cell r="AV40">
            <v>0</v>
          </cell>
          <cell r="AW40">
            <v>0</v>
          </cell>
          <cell r="AX40">
            <v>0</v>
          </cell>
          <cell r="BC40">
            <v>0</v>
          </cell>
          <cell r="BD40">
            <v>0</v>
          </cell>
          <cell r="BE40">
            <v>0</v>
          </cell>
          <cell r="BF40">
            <v>0</v>
          </cell>
          <cell r="BG40">
            <v>0</v>
          </cell>
          <cell r="BH40">
            <v>0</v>
          </cell>
          <cell r="BI40">
            <v>0</v>
          </cell>
          <cell r="BJ40">
            <v>0</v>
          </cell>
          <cell r="BK40">
            <v>0</v>
          </cell>
          <cell r="BL40">
            <v>0</v>
          </cell>
          <cell r="BM40">
            <v>0</v>
          </cell>
          <cell r="BN40">
            <v>0</v>
          </cell>
          <cell r="BO40">
            <v>0</v>
          </cell>
          <cell r="BV40">
            <v>0</v>
          </cell>
          <cell r="BW40">
            <v>0</v>
          </cell>
          <cell r="BX40">
            <v>0</v>
          </cell>
          <cell r="BY40">
            <v>0</v>
          </cell>
          <cell r="BZ40">
            <v>0</v>
          </cell>
          <cell r="CA40">
            <v>0</v>
          </cell>
          <cell r="CB40">
            <v>0</v>
          </cell>
          <cell r="CC40">
            <v>0</v>
          </cell>
          <cell r="CD40">
            <v>0</v>
          </cell>
          <cell r="CE40">
            <v>0</v>
          </cell>
          <cell r="CF40">
            <v>0</v>
          </cell>
          <cell r="CG40">
            <v>0</v>
          </cell>
          <cell r="CH40">
            <v>0</v>
          </cell>
        </row>
        <row r="41">
          <cell r="D41">
            <v>0</v>
          </cell>
          <cell r="E41">
            <v>0</v>
          </cell>
          <cell r="F41">
            <v>0</v>
          </cell>
          <cell r="G41">
            <v>0</v>
          </cell>
          <cell r="H41">
            <v>0</v>
          </cell>
          <cell r="I41">
            <v>0</v>
          </cell>
          <cell r="J41">
            <v>0</v>
          </cell>
          <cell r="K41">
            <v>0</v>
          </cell>
          <cell r="L41">
            <v>0</v>
          </cell>
          <cell r="M41">
            <v>0</v>
          </cell>
          <cell r="N41">
            <v>0</v>
          </cell>
          <cell r="O41">
            <v>0</v>
          </cell>
          <cell r="P41">
            <v>0</v>
          </cell>
          <cell r="U41">
            <v>0</v>
          </cell>
          <cell r="V41">
            <v>0</v>
          </cell>
          <cell r="W41">
            <v>0</v>
          </cell>
          <cell r="X41">
            <v>0</v>
          </cell>
          <cell r="Y41">
            <v>0</v>
          </cell>
          <cell r="Z41">
            <v>0</v>
          </cell>
          <cell r="AA41">
            <v>0</v>
          </cell>
          <cell r="AB41">
            <v>0</v>
          </cell>
          <cell r="AC41">
            <v>0</v>
          </cell>
          <cell r="AD41">
            <v>0</v>
          </cell>
          <cell r="AE41">
            <v>0</v>
          </cell>
          <cell r="AF41">
            <v>0</v>
          </cell>
          <cell r="AG41">
            <v>0</v>
          </cell>
          <cell r="AL41">
            <v>0</v>
          </cell>
          <cell r="AM41">
            <v>0</v>
          </cell>
          <cell r="AN41">
            <v>0</v>
          </cell>
          <cell r="AO41">
            <v>0</v>
          </cell>
          <cell r="AP41">
            <v>0</v>
          </cell>
          <cell r="AQ41">
            <v>0</v>
          </cell>
          <cell r="AR41">
            <v>0</v>
          </cell>
          <cell r="AS41">
            <v>0</v>
          </cell>
          <cell r="AT41">
            <v>0</v>
          </cell>
          <cell r="AU41">
            <v>0</v>
          </cell>
          <cell r="AV41">
            <v>0</v>
          </cell>
          <cell r="AW41">
            <v>0</v>
          </cell>
          <cell r="AX41">
            <v>0</v>
          </cell>
          <cell r="BC41">
            <v>0</v>
          </cell>
          <cell r="BD41">
            <v>0</v>
          </cell>
          <cell r="BE41">
            <v>0</v>
          </cell>
          <cell r="BF41">
            <v>0</v>
          </cell>
          <cell r="BG41">
            <v>0</v>
          </cell>
          <cell r="BH41">
            <v>0</v>
          </cell>
          <cell r="BI41">
            <v>0</v>
          </cell>
          <cell r="BJ41">
            <v>0</v>
          </cell>
          <cell r="BK41">
            <v>0</v>
          </cell>
          <cell r="BL41">
            <v>0</v>
          </cell>
          <cell r="BM41">
            <v>0</v>
          </cell>
          <cell r="BN41">
            <v>0</v>
          </cell>
          <cell r="BO41">
            <v>0</v>
          </cell>
          <cell r="BV41">
            <v>0</v>
          </cell>
          <cell r="BW41">
            <v>0</v>
          </cell>
          <cell r="BX41">
            <v>0</v>
          </cell>
          <cell r="BY41">
            <v>0</v>
          </cell>
          <cell r="BZ41">
            <v>0</v>
          </cell>
          <cell r="CA41">
            <v>0</v>
          </cell>
          <cell r="CB41">
            <v>0</v>
          </cell>
          <cell r="CC41">
            <v>0</v>
          </cell>
          <cell r="CD41">
            <v>0</v>
          </cell>
          <cell r="CE41">
            <v>0</v>
          </cell>
          <cell r="CF41">
            <v>0</v>
          </cell>
          <cell r="CG41">
            <v>0</v>
          </cell>
          <cell r="CH41">
            <v>0</v>
          </cell>
        </row>
        <row r="42">
          <cell r="D42">
            <v>0</v>
          </cell>
          <cell r="E42">
            <v>0</v>
          </cell>
          <cell r="F42">
            <v>0</v>
          </cell>
          <cell r="G42">
            <v>0</v>
          </cell>
          <cell r="H42">
            <v>0</v>
          </cell>
          <cell r="I42">
            <v>0</v>
          </cell>
          <cell r="J42">
            <v>0</v>
          </cell>
          <cell r="K42">
            <v>0</v>
          </cell>
          <cell r="L42">
            <v>0</v>
          </cell>
          <cell r="M42">
            <v>0</v>
          </cell>
          <cell r="N42">
            <v>0</v>
          </cell>
          <cell r="O42">
            <v>0</v>
          </cell>
          <cell r="P42">
            <v>0</v>
          </cell>
          <cell r="U42">
            <v>0</v>
          </cell>
          <cell r="V42">
            <v>0</v>
          </cell>
          <cell r="W42">
            <v>0</v>
          </cell>
          <cell r="X42">
            <v>0</v>
          </cell>
          <cell r="Y42">
            <v>0</v>
          </cell>
          <cell r="Z42">
            <v>0</v>
          </cell>
          <cell r="AA42">
            <v>0</v>
          </cell>
          <cell r="AB42">
            <v>0</v>
          </cell>
          <cell r="AC42">
            <v>0</v>
          </cell>
          <cell r="AD42">
            <v>0</v>
          </cell>
          <cell r="AE42">
            <v>0</v>
          </cell>
          <cell r="AF42">
            <v>0</v>
          </cell>
          <cell r="AG42">
            <v>0</v>
          </cell>
          <cell r="AL42">
            <v>0</v>
          </cell>
          <cell r="AM42">
            <v>0</v>
          </cell>
          <cell r="AN42">
            <v>0</v>
          </cell>
          <cell r="AO42">
            <v>0</v>
          </cell>
          <cell r="AP42">
            <v>0</v>
          </cell>
          <cell r="AQ42">
            <v>0</v>
          </cell>
          <cell r="AR42">
            <v>0</v>
          </cell>
          <cell r="AS42">
            <v>0</v>
          </cell>
          <cell r="AT42">
            <v>0</v>
          </cell>
          <cell r="AU42">
            <v>0</v>
          </cell>
          <cell r="AV42">
            <v>0</v>
          </cell>
          <cell r="AW42">
            <v>0</v>
          </cell>
          <cell r="AX42">
            <v>0</v>
          </cell>
          <cell r="BC42">
            <v>0</v>
          </cell>
          <cell r="BD42">
            <v>0</v>
          </cell>
          <cell r="BE42">
            <v>0</v>
          </cell>
          <cell r="BF42">
            <v>0</v>
          </cell>
          <cell r="BG42">
            <v>0</v>
          </cell>
          <cell r="BH42">
            <v>0</v>
          </cell>
          <cell r="BI42">
            <v>0</v>
          </cell>
          <cell r="BJ42">
            <v>0</v>
          </cell>
          <cell r="BK42">
            <v>0</v>
          </cell>
          <cell r="BL42">
            <v>0</v>
          </cell>
          <cell r="BM42">
            <v>0</v>
          </cell>
          <cell r="BN42">
            <v>0</v>
          </cell>
          <cell r="BO42">
            <v>0</v>
          </cell>
          <cell r="BV42">
            <v>0</v>
          </cell>
          <cell r="BW42">
            <v>0</v>
          </cell>
          <cell r="BX42">
            <v>0</v>
          </cell>
          <cell r="BY42">
            <v>0</v>
          </cell>
          <cell r="BZ42">
            <v>0</v>
          </cell>
          <cell r="CA42">
            <v>0</v>
          </cell>
          <cell r="CB42">
            <v>0</v>
          </cell>
          <cell r="CC42">
            <v>0</v>
          </cell>
          <cell r="CD42">
            <v>0</v>
          </cell>
          <cell r="CE42">
            <v>0</v>
          </cell>
          <cell r="CF42">
            <v>0</v>
          </cell>
          <cell r="CG42">
            <v>0</v>
          </cell>
          <cell r="CH42">
            <v>0</v>
          </cell>
        </row>
        <row r="43">
          <cell r="D43">
            <v>0</v>
          </cell>
          <cell r="E43">
            <v>0</v>
          </cell>
          <cell r="F43">
            <v>0</v>
          </cell>
          <cell r="G43">
            <v>0</v>
          </cell>
          <cell r="H43">
            <v>5</v>
          </cell>
          <cell r="I43">
            <v>0</v>
          </cell>
          <cell r="J43">
            <v>0</v>
          </cell>
          <cell r="K43">
            <v>0</v>
          </cell>
          <cell r="L43">
            <v>0</v>
          </cell>
          <cell r="M43">
            <v>0</v>
          </cell>
          <cell r="N43">
            <v>0</v>
          </cell>
          <cell r="O43">
            <v>0</v>
          </cell>
          <cell r="P43">
            <v>0</v>
          </cell>
          <cell r="U43">
            <v>0</v>
          </cell>
          <cell r="V43">
            <v>0</v>
          </cell>
          <cell r="W43">
            <v>0</v>
          </cell>
          <cell r="X43">
            <v>0</v>
          </cell>
          <cell r="Y43">
            <v>0</v>
          </cell>
          <cell r="Z43">
            <v>0</v>
          </cell>
          <cell r="AA43">
            <v>0</v>
          </cell>
          <cell r="AB43">
            <v>0</v>
          </cell>
          <cell r="AC43">
            <v>0</v>
          </cell>
          <cell r="AD43">
            <v>0</v>
          </cell>
          <cell r="AE43">
            <v>0</v>
          </cell>
          <cell r="AF43">
            <v>0</v>
          </cell>
          <cell r="AG43">
            <v>0</v>
          </cell>
          <cell r="AL43">
            <v>0</v>
          </cell>
          <cell r="AM43">
            <v>0</v>
          </cell>
          <cell r="AN43">
            <v>0</v>
          </cell>
          <cell r="AO43">
            <v>0</v>
          </cell>
          <cell r="AP43">
            <v>0</v>
          </cell>
          <cell r="AQ43">
            <v>0</v>
          </cell>
          <cell r="AR43">
            <v>0</v>
          </cell>
          <cell r="AS43">
            <v>0</v>
          </cell>
          <cell r="AT43">
            <v>0</v>
          </cell>
          <cell r="AU43">
            <v>0</v>
          </cell>
          <cell r="AV43">
            <v>0</v>
          </cell>
          <cell r="AW43">
            <v>0</v>
          </cell>
          <cell r="AX43">
            <v>0</v>
          </cell>
          <cell r="BC43">
            <v>0</v>
          </cell>
          <cell r="BD43">
            <v>0</v>
          </cell>
          <cell r="BE43">
            <v>0</v>
          </cell>
          <cell r="BF43">
            <v>0</v>
          </cell>
          <cell r="BG43">
            <v>0</v>
          </cell>
          <cell r="BH43">
            <v>0</v>
          </cell>
          <cell r="BI43">
            <v>0</v>
          </cell>
          <cell r="BJ43">
            <v>0</v>
          </cell>
          <cell r="BK43">
            <v>0</v>
          </cell>
          <cell r="BL43">
            <v>0</v>
          </cell>
          <cell r="BM43">
            <v>0</v>
          </cell>
          <cell r="BN43">
            <v>0</v>
          </cell>
          <cell r="BO43">
            <v>0</v>
          </cell>
          <cell r="BV43">
            <v>0</v>
          </cell>
          <cell r="BW43">
            <v>0</v>
          </cell>
          <cell r="BX43">
            <v>0</v>
          </cell>
          <cell r="BY43">
            <v>0</v>
          </cell>
          <cell r="BZ43">
            <v>5</v>
          </cell>
          <cell r="CA43">
            <v>0</v>
          </cell>
          <cell r="CB43">
            <v>0</v>
          </cell>
          <cell r="CC43">
            <v>0</v>
          </cell>
          <cell r="CD43">
            <v>0</v>
          </cell>
          <cell r="CE43">
            <v>0</v>
          </cell>
          <cell r="CF43">
            <v>0</v>
          </cell>
          <cell r="CG43">
            <v>0</v>
          </cell>
          <cell r="CH43">
            <v>0</v>
          </cell>
        </row>
        <row r="44">
          <cell r="D44">
            <v>0</v>
          </cell>
          <cell r="E44">
            <v>0</v>
          </cell>
          <cell r="F44">
            <v>3</v>
          </cell>
          <cell r="G44">
            <v>0</v>
          </cell>
          <cell r="H44">
            <v>2</v>
          </cell>
          <cell r="I44">
            <v>0</v>
          </cell>
          <cell r="J44">
            <v>2</v>
          </cell>
          <cell r="K44">
            <v>0</v>
          </cell>
          <cell r="L44">
            <v>0</v>
          </cell>
          <cell r="M44">
            <v>0</v>
          </cell>
          <cell r="N44">
            <v>0</v>
          </cell>
          <cell r="O44">
            <v>0</v>
          </cell>
          <cell r="P44">
            <v>0</v>
          </cell>
          <cell r="U44">
            <v>0</v>
          </cell>
          <cell r="V44">
            <v>0</v>
          </cell>
          <cell r="W44">
            <v>0</v>
          </cell>
          <cell r="X44">
            <v>1</v>
          </cell>
          <cell r="Y44">
            <v>0</v>
          </cell>
          <cell r="Z44">
            <v>0</v>
          </cell>
          <cell r="AA44">
            <v>1</v>
          </cell>
          <cell r="AB44">
            <v>0</v>
          </cell>
          <cell r="AC44">
            <v>1</v>
          </cell>
          <cell r="AD44">
            <v>0</v>
          </cell>
          <cell r="AE44">
            <v>1</v>
          </cell>
          <cell r="AF44">
            <v>0</v>
          </cell>
          <cell r="AG44">
            <v>0</v>
          </cell>
          <cell r="AL44">
            <v>0</v>
          </cell>
          <cell r="AM44">
            <v>0</v>
          </cell>
          <cell r="AN44">
            <v>0</v>
          </cell>
          <cell r="AO44">
            <v>0</v>
          </cell>
          <cell r="AP44">
            <v>0</v>
          </cell>
          <cell r="AQ44">
            <v>0</v>
          </cell>
          <cell r="AR44">
            <v>0</v>
          </cell>
          <cell r="AS44">
            <v>0</v>
          </cell>
          <cell r="AT44">
            <v>0</v>
          </cell>
          <cell r="AU44">
            <v>0</v>
          </cell>
          <cell r="AV44">
            <v>0</v>
          </cell>
          <cell r="AW44">
            <v>0</v>
          </cell>
          <cell r="AX44">
            <v>0</v>
          </cell>
          <cell r="BC44">
            <v>0</v>
          </cell>
          <cell r="BD44">
            <v>0</v>
          </cell>
          <cell r="BE44">
            <v>0</v>
          </cell>
          <cell r="BF44">
            <v>0</v>
          </cell>
          <cell r="BG44">
            <v>0</v>
          </cell>
          <cell r="BH44">
            <v>0</v>
          </cell>
          <cell r="BI44">
            <v>0</v>
          </cell>
          <cell r="BJ44">
            <v>0</v>
          </cell>
          <cell r="BK44">
            <v>0</v>
          </cell>
          <cell r="BL44">
            <v>0</v>
          </cell>
          <cell r="BM44">
            <v>0</v>
          </cell>
          <cell r="BN44">
            <v>0</v>
          </cell>
          <cell r="BO44">
            <v>0</v>
          </cell>
          <cell r="BV44">
            <v>0</v>
          </cell>
          <cell r="BW44">
            <v>0</v>
          </cell>
          <cell r="BX44">
            <v>3</v>
          </cell>
          <cell r="BY44">
            <v>0</v>
          </cell>
          <cell r="BZ44">
            <v>2</v>
          </cell>
          <cell r="CA44">
            <v>0</v>
          </cell>
          <cell r="CB44">
            <v>2</v>
          </cell>
          <cell r="CC44">
            <v>0</v>
          </cell>
          <cell r="CD44">
            <v>0</v>
          </cell>
          <cell r="CE44">
            <v>0</v>
          </cell>
          <cell r="CF44">
            <v>0</v>
          </cell>
          <cell r="CG44">
            <v>0</v>
          </cell>
          <cell r="CH44">
            <v>0</v>
          </cell>
        </row>
        <row r="45">
          <cell r="D45">
            <v>0</v>
          </cell>
          <cell r="E45">
            <v>0</v>
          </cell>
          <cell r="F45">
            <v>0</v>
          </cell>
          <cell r="G45">
            <v>0</v>
          </cell>
          <cell r="H45">
            <v>0</v>
          </cell>
          <cell r="I45">
            <v>0</v>
          </cell>
          <cell r="J45">
            <v>0</v>
          </cell>
          <cell r="K45">
            <v>0</v>
          </cell>
          <cell r="L45">
            <v>0</v>
          </cell>
          <cell r="M45">
            <v>0</v>
          </cell>
          <cell r="N45">
            <v>0</v>
          </cell>
          <cell r="O45">
            <v>0</v>
          </cell>
          <cell r="P45">
            <v>0</v>
          </cell>
          <cell r="U45">
            <v>0</v>
          </cell>
          <cell r="V45">
            <v>0</v>
          </cell>
          <cell r="W45">
            <v>2</v>
          </cell>
          <cell r="X45">
            <v>0</v>
          </cell>
          <cell r="Y45">
            <v>0</v>
          </cell>
          <cell r="Z45">
            <v>0</v>
          </cell>
          <cell r="AA45">
            <v>0</v>
          </cell>
          <cell r="AB45">
            <v>0</v>
          </cell>
          <cell r="AC45">
            <v>0</v>
          </cell>
          <cell r="AD45">
            <v>0</v>
          </cell>
          <cell r="AE45">
            <v>0</v>
          </cell>
          <cell r="AF45">
            <v>0</v>
          </cell>
          <cell r="AG45">
            <v>0</v>
          </cell>
          <cell r="AL45">
            <v>0</v>
          </cell>
          <cell r="AM45">
            <v>0</v>
          </cell>
          <cell r="AN45">
            <v>0</v>
          </cell>
          <cell r="AO45">
            <v>0</v>
          </cell>
          <cell r="AP45">
            <v>0</v>
          </cell>
          <cell r="AQ45">
            <v>0</v>
          </cell>
          <cell r="AR45">
            <v>0</v>
          </cell>
          <cell r="AS45">
            <v>0</v>
          </cell>
          <cell r="AT45">
            <v>0</v>
          </cell>
          <cell r="AU45">
            <v>0</v>
          </cell>
          <cell r="AV45">
            <v>0</v>
          </cell>
          <cell r="AW45">
            <v>0</v>
          </cell>
          <cell r="AX45">
            <v>0</v>
          </cell>
          <cell r="BC45">
            <v>0</v>
          </cell>
          <cell r="BD45">
            <v>0</v>
          </cell>
          <cell r="BE45">
            <v>0</v>
          </cell>
          <cell r="BF45">
            <v>0</v>
          </cell>
          <cell r="BG45">
            <v>0</v>
          </cell>
          <cell r="BH45">
            <v>0</v>
          </cell>
          <cell r="BI45">
            <v>0</v>
          </cell>
          <cell r="BJ45">
            <v>0</v>
          </cell>
          <cell r="BK45">
            <v>0</v>
          </cell>
          <cell r="BL45">
            <v>0</v>
          </cell>
          <cell r="BM45">
            <v>0</v>
          </cell>
          <cell r="BN45">
            <v>0</v>
          </cell>
          <cell r="BO45">
            <v>0</v>
          </cell>
          <cell r="BV45">
            <v>0</v>
          </cell>
          <cell r="BW45">
            <v>0</v>
          </cell>
          <cell r="BX45">
            <v>0</v>
          </cell>
          <cell r="BY45">
            <v>0</v>
          </cell>
          <cell r="BZ45">
            <v>0</v>
          </cell>
          <cell r="CA45">
            <v>0</v>
          </cell>
          <cell r="CB45">
            <v>0</v>
          </cell>
          <cell r="CC45">
            <v>0</v>
          </cell>
          <cell r="CD45">
            <v>0</v>
          </cell>
          <cell r="CE45">
            <v>0</v>
          </cell>
          <cell r="CF45">
            <v>0</v>
          </cell>
          <cell r="CG45">
            <v>0</v>
          </cell>
          <cell r="CH45">
            <v>0</v>
          </cell>
        </row>
        <row r="46">
          <cell r="D46">
            <v>0</v>
          </cell>
          <cell r="E46">
            <v>0</v>
          </cell>
          <cell r="F46">
            <v>0</v>
          </cell>
          <cell r="G46">
            <v>2</v>
          </cell>
          <cell r="H46">
            <v>0</v>
          </cell>
          <cell r="I46">
            <v>0</v>
          </cell>
          <cell r="J46">
            <v>0</v>
          </cell>
          <cell r="K46">
            <v>2</v>
          </cell>
          <cell r="L46">
            <v>0</v>
          </cell>
          <cell r="M46">
            <v>0</v>
          </cell>
          <cell r="N46">
            <v>0</v>
          </cell>
          <cell r="O46">
            <v>0</v>
          </cell>
          <cell r="P46">
            <v>0</v>
          </cell>
          <cell r="U46">
            <v>0</v>
          </cell>
          <cell r="V46">
            <v>0</v>
          </cell>
          <cell r="W46">
            <v>0</v>
          </cell>
          <cell r="X46">
            <v>0</v>
          </cell>
          <cell r="Y46">
            <v>0</v>
          </cell>
          <cell r="Z46">
            <v>0</v>
          </cell>
          <cell r="AA46">
            <v>0</v>
          </cell>
          <cell r="AB46">
            <v>0</v>
          </cell>
          <cell r="AC46">
            <v>0</v>
          </cell>
          <cell r="AD46">
            <v>0</v>
          </cell>
          <cell r="AE46">
            <v>0</v>
          </cell>
          <cell r="AF46">
            <v>0</v>
          </cell>
          <cell r="AG46">
            <v>0</v>
          </cell>
          <cell r="AL46">
            <v>0</v>
          </cell>
          <cell r="AM46">
            <v>0</v>
          </cell>
          <cell r="AN46">
            <v>0</v>
          </cell>
          <cell r="AO46">
            <v>0</v>
          </cell>
          <cell r="AP46">
            <v>0</v>
          </cell>
          <cell r="AQ46">
            <v>0</v>
          </cell>
          <cell r="AR46">
            <v>0</v>
          </cell>
          <cell r="AS46">
            <v>0</v>
          </cell>
          <cell r="AT46">
            <v>0</v>
          </cell>
          <cell r="AU46">
            <v>0</v>
          </cell>
          <cell r="AV46">
            <v>0</v>
          </cell>
          <cell r="AW46">
            <v>0</v>
          </cell>
          <cell r="AX46">
            <v>0</v>
          </cell>
          <cell r="BC46">
            <v>0</v>
          </cell>
          <cell r="BD46">
            <v>0</v>
          </cell>
          <cell r="BE46">
            <v>0</v>
          </cell>
          <cell r="BF46">
            <v>0</v>
          </cell>
          <cell r="BG46">
            <v>0</v>
          </cell>
          <cell r="BH46">
            <v>0</v>
          </cell>
          <cell r="BI46">
            <v>0</v>
          </cell>
          <cell r="BJ46">
            <v>0</v>
          </cell>
          <cell r="BK46">
            <v>0</v>
          </cell>
          <cell r="BL46">
            <v>0</v>
          </cell>
          <cell r="BM46">
            <v>0</v>
          </cell>
          <cell r="BN46">
            <v>0</v>
          </cell>
          <cell r="BO46">
            <v>0</v>
          </cell>
          <cell r="BV46">
            <v>0</v>
          </cell>
          <cell r="BW46">
            <v>0</v>
          </cell>
          <cell r="BX46">
            <v>0</v>
          </cell>
          <cell r="BY46">
            <v>2</v>
          </cell>
          <cell r="BZ46">
            <v>0</v>
          </cell>
          <cell r="CA46">
            <v>0</v>
          </cell>
          <cell r="CB46">
            <v>0</v>
          </cell>
          <cell r="CC46">
            <v>2</v>
          </cell>
          <cell r="CD46">
            <v>0</v>
          </cell>
          <cell r="CE46">
            <v>0</v>
          </cell>
          <cell r="CF46">
            <v>0</v>
          </cell>
          <cell r="CG46">
            <v>0</v>
          </cell>
          <cell r="CH46">
            <v>0</v>
          </cell>
        </row>
        <row r="47">
          <cell r="D47">
            <v>0</v>
          </cell>
          <cell r="E47">
            <v>0</v>
          </cell>
          <cell r="F47">
            <v>0</v>
          </cell>
          <cell r="G47">
            <v>0</v>
          </cell>
          <cell r="H47">
            <v>0</v>
          </cell>
          <cell r="I47">
            <v>0</v>
          </cell>
          <cell r="J47">
            <v>0</v>
          </cell>
          <cell r="K47">
            <v>0</v>
          </cell>
          <cell r="L47">
            <v>0</v>
          </cell>
          <cell r="M47">
            <v>0</v>
          </cell>
          <cell r="N47">
            <v>0</v>
          </cell>
          <cell r="O47">
            <v>0</v>
          </cell>
          <cell r="P47">
            <v>0</v>
          </cell>
          <cell r="U47">
            <v>0</v>
          </cell>
          <cell r="V47">
            <v>0</v>
          </cell>
          <cell r="W47">
            <v>0</v>
          </cell>
          <cell r="X47">
            <v>0</v>
          </cell>
          <cell r="Y47">
            <v>0</v>
          </cell>
          <cell r="Z47">
            <v>0</v>
          </cell>
          <cell r="AA47">
            <v>0</v>
          </cell>
          <cell r="AB47">
            <v>0</v>
          </cell>
          <cell r="AC47">
            <v>0</v>
          </cell>
          <cell r="AD47">
            <v>0</v>
          </cell>
          <cell r="AE47">
            <v>0</v>
          </cell>
          <cell r="AF47">
            <v>0</v>
          </cell>
          <cell r="AG47">
            <v>0</v>
          </cell>
          <cell r="AL47">
            <v>0</v>
          </cell>
          <cell r="AM47">
            <v>0</v>
          </cell>
          <cell r="AN47">
            <v>0</v>
          </cell>
          <cell r="AO47">
            <v>0</v>
          </cell>
          <cell r="AP47">
            <v>0</v>
          </cell>
          <cell r="AQ47">
            <v>0</v>
          </cell>
          <cell r="AR47">
            <v>0</v>
          </cell>
          <cell r="AS47">
            <v>0</v>
          </cell>
          <cell r="AT47">
            <v>0</v>
          </cell>
          <cell r="AU47">
            <v>0</v>
          </cell>
          <cell r="AV47">
            <v>0</v>
          </cell>
          <cell r="AW47">
            <v>0</v>
          </cell>
          <cell r="AX47">
            <v>0</v>
          </cell>
          <cell r="BC47">
            <v>0</v>
          </cell>
          <cell r="BD47">
            <v>0</v>
          </cell>
          <cell r="BE47">
            <v>0</v>
          </cell>
          <cell r="BF47">
            <v>0</v>
          </cell>
          <cell r="BG47">
            <v>0</v>
          </cell>
          <cell r="BH47">
            <v>0</v>
          </cell>
          <cell r="BI47">
            <v>0</v>
          </cell>
          <cell r="BJ47">
            <v>0</v>
          </cell>
          <cell r="BK47">
            <v>0</v>
          </cell>
          <cell r="BL47">
            <v>0</v>
          </cell>
          <cell r="BM47">
            <v>0</v>
          </cell>
          <cell r="BN47">
            <v>0</v>
          </cell>
          <cell r="BO47">
            <v>0</v>
          </cell>
          <cell r="BV47">
            <v>0</v>
          </cell>
          <cell r="BW47">
            <v>0</v>
          </cell>
          <cell r="BX47">
            <v>0</v>
          </cell>
          <cell r="BY47">
            <v>0</v>
          </cell>
          <cell r="BZ47">
            <v>0</v>
          </cell>
          <cell r="CA47">
            <v>0</v>
          </cell>
          <cell r="CB47">
            <v>0</v>
          </cell>
          <cell r="CC47">
            <v>0</v>
          </cell>
          <cell r="CD47">
            <v>0</v>
          </cell>
          <cell r="CE47">
            <v>0</v>
          </cell>
          <cell r="CF47">
            <v>0</v>
          </cell>
          <cell r="CG47">
            <v>0</v>
          </cell>
          <cell r="CH47">
            <v>0</v>
          </cell>
        </row>
        <row r="48">
          <cell r="D48">
            <v>0</v>
          </cell>
          <cell r="E48">
            <v>0</v>
          </cell>
          <cell r="F48">
            <v>0</v>
          </cell>
          <cell r="G48">
            <v>0</v>
          </cell>
          <cell r="H48">
            <v>3</v>
          </cell>
          <cell r="I48">
            <v>0</v>
          </cell>
          <cell r="J48">
            <v>0</v>
          </cell>
          <cell r="K48">
            <v>0</v>
          </cell>
          <cell r="L48">
            <v>0</v>
          </cell>
          <cell r="M48">
            <v>0</v>
          </cell>
          <cell r="N48">
            <v>0</v>
          </cell>
          <cell r="O48">
            <v>0</v>
          </cell>
          <cell r="P48">
            <v>0</v>
          </cell>
          <cell r="U48">
            <v>0</v>
          </cell>
          <cell r="V48">
            <v>0</v>
          </cell>
          <cell r="W48">
            <v>0</v>
          </cell>
          <cell r="X48">
            <v>0</v>
          </cell>
          <cell r="Y48">
            <v>0</v>
          </cell>
          <cell r="Z48">
            <v>0</v>
          </cell>
          <cell r="AA48">
            <v>0</v>
          </cell>
          <cell r="AB48">
            <v>0</v>
          </cell>
          <cell r="AC48">
            <v>0</v>
          </cell>
          <cell r="AD48">
            <v>0</v>
          </cell>
          <cell r="AE48">
            <v>0</v>
          </cell>
          <cell r="AF48">
            <v>0</v>
          </cell>
          <cell r="AG48">
            <v>0</v>
          </cell>
          <cell r="AL48">
            <v>0</v>
          </cell>
          <cell r="AM48">
            <v>0</v>
          </cell>
          <cell r="AN48">
            <v>0</v>
          </cell>
          <cell r="AO48">
            <v>0</v>
          </cell>
          <cell r="AP48">
            <v>0</v>
          </cell>
          <cell r="AQ48">
            <v>0</v>
          </cell>
          <cell r="AR48">
            <v>0</v>
          </cell>
          <cell r="AS48">
            <v>0</v>
          </cell>
          <cell r="AT48">
            <v>0</v>
          </cell>
          <cell r="AU48">
            <v>0</v>
          </cell>
          <cell r="AV48">
            <v>0</v>
          </cell>
          <cell r="AW48">
            <v>0</v>
          </cell>
          <cell r="AX48">
            <v>0</v>
          </cell>
          <cell r="BC48">
            <v>0</v>
          </cell>
          <cell r="BD48">
            <v>0</v>
          </cell>
          <cell r="BE48">
            <v>0</v>
          </cell>
          <cell r="BF48">
            <v>0</v>
          </cell>
          <cell r="BG48">
            <v>0</v>
          </cell>
          <cell r="BH48">
            <v>0</v>
          </cell>
          <cell r="BI48">
            <v>0</v>
          </cell>
          <cell r="BJ48">
            <v>0</v>
          </cell>
          <cell r="BK48">
            <v>0</v>
          </cell>
          <cell r="BL48">
            <v>0</v>
          </cell>
          <cell r="BM48">
            <v>0</v>
          </cell>
          <cell r="BN48">
            <v>0</v>
          </cell>
          <cell r="BO48">
            <v>0</v>
          </cell>
          <cell r="BV48">
            <v>0</v>
          </cell>
          <cell r="BW48">
            <v>0</v>
          </cell>
          <cell r="BX48">
            <v>0</v>
          </cell>
          <cell r="BY48">
            <v>0</v>
          </cell>
          <cell r="BZ48">
            <v>3</v>
          </cell>
          <cell r="CA48">
            <v>0</v>
          </cell>
          <cell r="CB48">
            <v>0</v>
          </cell>
          <cell r="CC48">
            <v>0</v>
          </cell>
          <cell r="CD48">
            <v>0</v>
          </cell>
          <cell r="CE48">
            <v>0</v>
          </cell>
          <cell r="CF48">
            <v>0</v>
          </cell>
          <cell r="CG48">
            <v>0</v>
          </cell>
          <cell r="CH48">
            <v>0</v>
          </cell>
        </row>
        <row r="49">
          <cell r="D49">
            <v>0</v>
          </cell>
          <cell r="E49">
            <v>0</v>
          </cell>
          <cell r="F49">
            <v>0</v>
          </cell>
          <cell r="G49">
            <v>0</v>
          </cell>
          <cell r="H49">
            <v>4</v>
          </cell>
          <cell r="I49">
            <v>4</v>
          </cell>
          <cell r="J49">
            <v>0</v>
          </cell>
          <cell r="K49">
            <v>0</v>
          </cell>
          <cell r="L49">
            <v>0</v>
          </cell>
          <cell r="M49">
            <v>0</v>
          </cell>
          <cell r="N49">
            <v>0</v>
          </cell>
          <cell r="O49">
            <v>0</v>
          </cell>
          <cell r="P49">
            <v>0</v>
          </cell>
          <cell r="U49">
            <v>0</v>
          </cell>
          <cell r="V49">
            <v>0</v>
          </cell>
          <cell r="W49">
            <v>0</v>
          </cell>
          <cell r="X49">
            <v>0</v>
          </cell>
          <cell r="Y49">
            <v>0</v>
          </cell>
          <cell r="Z49">
            <v>0</v>
          </cell>
          <cell r="AA49">
            <v>0</v>
          </cell>
          <cell r="AB49">
            <v>0</v>
          </cell>
          <cell r="AC49">
            <v>0</v>
          </cell>
          <cell r="AD49">
            <v>0</v>
          </cell>
          <cell r="AE49">
            <v>0</v>
          </cell>
          <cell r="AF49">
            <v>0</v>
          </cell>
          <cell r="AG49">
            <v>0</v>
          </cell>
          <cell r="AL49">
            <v>0</v>
          </cell>
          <cell r="AM49">
            <v>0</v>
          </cell>
          <cell r="AN49">
            <v>0</v>
          </cell>
          <cell r="AO49">
            <v>0</v>
          </cell>
          <cell r="AP49">
            <v>0</v>
          </cell>
          <cell r="AQ49">
            <v>0</v>
          </cell>
          <cell r="AR49">
            <v>0</v>
          </cell>
          <cell r="AS49">
            <v>0</v>
          </cell>
          <cell r="AT49">
            <v>0</v>
          </cell>
          <cell r="AU49">
            <v>0</v>
          </cell>
          <cell r="AV49">
            <v>0</v>
          </cell>
          <cell r="AW49">
            <v>0</v>
          </cell>
          <cell r="AX49">
            <v>0</v>
          </cell>
          <cell r="BC49">
            <v>0</v>
          </cell>
          <cell r="BD49">
            <v>0</v>
          </cell>
          <cell r="BE49">
            <v>0</v>
          </cell>
          <cell r="BF49">
            <v>0</v>
          </cell>
          <cell r="BG49">
            <v>0</v>
          </cell>
          <cell r="BH49">
            <v>0</v>
          </cell>
          <cell r="BI49">
            <v>0</v>
          </cell>
          <cell r="BJ49">
            <v>0</v>
          </cell>
          <cell r="BK49">
            <v>0</v>
          </cell>
          <cell r="BL49">
            <v>0</v>
          </cell>
          <cell r="BM49">
            <v>0</v>
          </cell>
          <cell r="BN49">
            <v>0</v>
          </cell>
          <cell r="BO49">
            <v>0</v>
          </cell>
          <cell r="BV49">
            <v>0</v>
          </cell>
          <cell r="BW49">
            <v>0</v>
          </cell>
          <cell r="BX49">
            <v>0</v>
          </cell>
          <cell r="BY49">
            <v>0</v>
          </cell>
          <cell r="BZ49">
            <v>4</v>
          </cell>
          <cell r="CA49">
            <v>4</v>
          </cell>
          <cell r="CB49">
            <v>0</v>
          </cell>
          <cell r="CC49">
            <v>0</v>
          </cell>
          <cell r="CD49">
            <v>0</v>
          </cell>
          <cell r="CE49">
            <v>0</v>
          </cell>
          <cell r="CF49">
            <v>0</v>
          </cell>
          <cell r="CG49">
            <v>0</v>
          </cell>
          <cell r="CH49">
            <v>0</v>
          </cell>
        </row>
        <row r="50">
          <cell r="D50">
            <v>0</v>
          </cell>
          <cell r="E50">
            <v>0</v>
          </cell>
          <cell r="F50">
            <v>0</v>
          </cell>
          <cell r="G50">
            <v>0</v>
          </cell>
          <cell r="H50">
            <v>0</v>
          </cell>
          <cell r="I50">
            <v>0</v>
          </cell>
          <cell r="J50">
            <v>0</v>
          </cell>
          <cell r="K50">
            <v>0</v>
          </cell>
          <cell r="L50">
            <v>0</v>
          </cell>
          <cell r="M50">
            <v>0</v>
          </cell>
          <cell r="N50">
            <v>0</v>
          </cell>
          <cell r="O50">
            <v>0</v>
          </cell>
          <cell r="P50">
            <v>0</v>
          </cell>
          <cell r="U50">
            <v>0</v>
          </cell>
          <cell r="V50">
            <v>0</v>
          </cell>
          <cell r="W50">
            <v>0</v>
          </cell>
          <cell r="X50">
            <v>0</v>
          </cell>
          <cell r="Y50">
            <v>0</v>
          </cell>
          <cell r="Z50">
            <v>0</v>
          </cell>
          <cell r="AA50">
            <v>0</v>
          </cell>
          <cell r="AB50">
            <v>0</v>
          </cell>
          <cell r="AC50">
            <v>0</v>
          </cell>
          <cell r="AD50">
            <v>0</v>
          </cell>
          <cell r="AE50">
            <v>0</v>
          </cell>
          <cell r="AF50">
            <v>0</v>
          </cell>
          <cell r="AG50">
            <v>0</v>
          </cell>
          <cell r="AL50">
            <v>0</v>
          </cell>
          <cell r="AM50">
            <v>0</v>
          </cell>
          <cell r="AN50">
            <v>0</v>
          </cell>
          <cell r="AO50">
            <v>0</v>
          </cell>
          <cell r="AP50">
            <v>0</v>
          </cell>
          <cell r="AQ50">
            <v>0</v>
          </cell>
          <cell r="AR50">
            <v>0</v>
          </cell>
          <cell r="AS50">
            <v>0</v>
          </cell>
          <cell r="AT50">
            <v>0</v>
          </cell>
          <cell r="AU50">
            <v>0</v>
          </cell>
          <cell r="AV50">
            <v>0</v>
          </cell>
          <cell r="AW50">
            <v>0</v>
          </cell>
          <cell r="AX50">
            <v>0</v>
          </cell>
          <cell r="BC50">
            <v>0</v>
          </cell>
          <cell r="BD50">
            <v>0</v>
          </cell>
          <cell r="BE50">
            <v>0</v>
          </cell>
          <cell r="BF50">
            <v>0</v>
          </cell>
          <cell r="BG50">
            <v>0</v>
          </cell>
          <cell r="BH50">
            <v>0</v>
          </cell>
          <cell r="BI50">
            <v>0</v>
          </cell>
          <cell r="BJ50">
            <v>0</v>
          </cell>
          <cell r="BK50">
            <v>0</v>
          </cell>
          <cell r="BL50">
            <v>0</v>
          </cell>
          <cell r="BM50">
            <v>0</v>
          </cell>
          <cell r="BN50">
            <v>0</v>
          </cell>
          <cell r="BO50">
            <v>0</v>
          </cell>
          <cell r="BV50">
            <v>0</v>
          </cell>
          <cell r="BW50">
            <v>0</v>
          </cell>
          <cell r="BX50">
            <v>0</v>
          </cell>
          <cell r="BY50">
            <v>0</v>
          </cell>
          <cell r="BZ50">
            <v>0</v>
          </cell>
          <cell r="CA50">
            <v>0</v>
          </cell>
          <cell r="CB50">
            <v>0</v>
          </cell>
          <cell r="CC50">
            <v>0</v>
          </cell>
          <cell r="CD50">
            <v>0</v>
          </cell>
          <cell r="CE50">
            <v>0</v>
          </cell>
          <cell r="CF50">
            <v>0</v>
          </cell>
          <cell r="CG50">
            <v>0</v>
          </cell>
          <cell r="CH50">
            <v>0</v>
          </cell>
        </row>
        <row r="72">
          <cell r="D72">
            <v>0</v>
          </cell>
          <cell r="E72">
            <v>0</v>
          </cell>
          <cell r="F72">
            <v>0</v>
          </cell>
          <cell r="G72">
            <v>0</v>
          </cell>
          <cell r="H72">
            <v>0</v>
          </cell>
          <cell r="I72">
            <v>0</v>
          </cell>
          <cell r="J72">
            <v>0</v>
          </cell>
          <cell r="K72">
            <v>0</v>
          </cell>
          <cell r="L72">
            <v>-1</v>
          </cell>
          <cell r="M72">
            <v>0</v>
          </cell>
          <cell r="N72">
            <v>0</v>
          </cell>
          <cell r="O72">
            <v>0</v>
          </cell>
          <cell r="P72">
            <v>0</v>
          </cell>
          <cell r="U72">
            <v>0</v>
          </cell>
          <cell r="V72">
            <v>0</v>
          </cell>
          <cell r="W72">
            <v>0</v>
          </cell>
          <cell r="X72">
            <v>0</v>
          </cell>
          <cell r="Y72">
            <v>0</v>
          </cell>
          <cell r="Z72">
            <v>0</v>
          </cell>
          <cell r="AA72">
            <v>0</v>
          </cell>
          <cell r="AB72">
            <v>0</v>
          </cell>
          <cell r="AC72">
            <v>0</v>
          </cell>
          <cell r="AD72">
            <v>0</v>
          </cell>
          <cell r="AE72">
            <v>0</v>
          </cell>
          <cell r="AF72">
            <v>0</v>
          </cell>
          <cell r="AG72">
            <v>0</v>
          </cell>
          <cell r="AL72">
            <v>0</v>
          </cell>
          <cell r="AM72">
            <v>0</v>
          </cell>
          <cell r="AN72">
            <v>0</v>
          </cell>
          <cell r="AO72">
            <v>0</v>
          </cell>
          <cell r="AP72">
            <v>0</v>
          </cell>
          <cell r="AQ72">
            <v>0</v>
          </cell>
          <cell r="AR72">
            <v>0</v>
          </cell>
          <cell r="AS72">
            <v>0</v>
          </cell>
          <cell r="AT72">
            <v>0</v>
          </cell>
          <cell r="AU72">
            <v>0</v>
          </cell>
          <cell r="AV72">
            <v>0</v>
          </cell>
          <cell r="AW72">
            <v>0</v>
          </cell>
          <cell r="AX72">
            <v>0</v>
          </cell>
          <cell r="BC72">
            <v>0</v>
          </cell>
          <cell r="BD72">
            <v>0</v>
          </cell>
          <cell r="BE72">
            <v>0</v>
          </cell>
          <cell r="BF72">
            <v>0</v>
          </cell>
          <cell r="BG72">
            <v>0</v>
          </cell>
          <cell r="BH72">
            <v>0</v>
          </cell>
          <cell r="BI72">
            <v>0</v>
          </cell>
          <cell r="BJ72">
            <v>0</v>
          </cell>
          <cell r="BK72">
            <v>0</v>
          </cell>
          <cell r="BL72">
            <v>0</v>
          </cell>
          <cell r="BM72">
            <v>0</v>
          </cell>
          <cell r="BN72">
            <v>0</v>
          </cell>
          <cell r="BO72">
            <v>0</v>
          </cell>
          <cell r="BV72">
            <v>0</v>
          </cell>
          <cell r="BW72">
            <v>0</v>
          </cell>
          <cell r="BX72">
            <v>0</v>
          </cell>
          <cell r="BY72">
            <v>0</v>
          </cell>
          <cell r="BZ72">
            <v>0</v>
          </cell>
          <cell r="CA72">
            <v>0</v>
          </cell>
          <cell r="CB72">
            <v>0</v>
          </cell>
          <cell r="CC72">
            <v>0</v>
          </cell>
          <cell r="CD72">
            <v>-1</v>
          </cell>
          <cell r="CE72">
            <v>0</v>
          </cell>
          <cell r="CF72">
            <v>0</v>
          </cell>
          <cell r="CG72">
            <v>0</v>
          </cell>
          <cell r="CH72">
            <v>0</v>
          </cell>
        </row>
        <row r="73">
          <cell r="D73">
            <v>0</v>
          </cell>
          <cell r="E73">
            <v>0</v>
          </cell>
          <cell r="F73">
            <v>0</v>
          </cell>
          <cell r="G73">
            <v>0</v>
          </cell>
          <cell r="H73">
            <v>0</v>
          </cell>
          <cell r="I73">
            <v>0</v>
          </cell>
          <cell r="J73">
            <v>0</v>
          </cell>
          <cell r="K73">
            <v>0</v>
          </cell>
          <cell r="L73">
            <v>0</v>
          </cell>
          <cell r="M73">
            <v>0</v>
          </cell>
          <cell r="N73">
            <v>0</v>
          </cell>
          <cell r="O73">
            <v>0</v>
          </cell>
          <cell r="P73">
            <v>0</v>
          </cell>
          <cell r="U73">
            <v>0</v>
          </cell>
          <cell r="V73">
            <v>0</v>
          </cell>
          <cell r="W73">
            <v>0</v>
          </cell>
          <cell r="X73">
            <v>0</v>
          </cell>
          <cell r="Y73">
            <v>0</v>
          </cell>
          <cell r="Z73">
            <v>0</v>
          </cell>
          <cell r="AA73">
            <v>0</v>
          </cell>
          <cell r="AB73">
            <v>0</v>
          </cell>
          <cell r="AC73">
            <v>0</v>
          </cell>
          <cell r="AD73">
            <v>0</v>
          </cell>
          <cell r="AE73">
            <v>0</v>
          </cell>
          <cell r="AF73">
            <v>0</v>
          </cell>
          <cell r="AG73">
            <v>0</v>
          </cell>
          <cell r="AL73">
            <v>0</v>
          </cell>
          <cell r="AM73">
            <v>0</v>
          </cell>
          <cell r="AN73">
            <v>0</v>
          </cell>
          <cell r="AO73">
            <v>0</v>
          </cell>
          <cell r="AP73">
            <v>0</v>
          </cell>
          <cell r="AQ73">
            <v>0</v>
          </cell>
          <cell r="AR73">
            <v>0</v>
          </cell>
          <cell r="AS73">
            <v>0</v>
          </cell>
          <cell r="AT73">
            <v>0</v>
          </cell>
          <cell r="AU73">
            <v>0</v>
          </cell>
          <cell r="AV73">
            <v>0</v>
          </cell>
          <cell r="AW73">
            <v>0</v>
          </cell>
          <cell r="AX73">
            <v>0</v>
          </cell>
          <cell r="BC73">
            <v>0</v>
          </cell>
          <cell r="BD73">
            <v>0</v>
          </cell>
          <cell r="BE73">
            <v>0</v>
          </cell>
          <cell r="BF73">
            <v>0</v>
          </cell>
          <cell r="BG73">
            <v>0</v>
          </cell>
          <cell r="BH73">
            <v>0</v>
          </cell>
          <cell r="BI73">
            <v>0</v>
          </cell>
          <cell r="BJ73">
            <v>0</v>
          </cell>
          <cell r="BK73">
            <v>0</v>
          </cell>
          <cell r="BL73">
            <v>0</v>
          </cell>
          <cell r="BM73">
            <v>0</v>
          </cell>
          <cell r="BN73">
            <v>0</v>
          </cell>
          <cell r="BO73">
            <v>0</v>
          </cell>
          <cell r="BV73">
            <v>0</v>
          </cell>
          <cell r="BW73">
            <v>0</v>
          </cell>
          <cell r="BX73">
            <v>0</v>
          </cell>
          <cell r="BY73">
            <v>0</v>
          </cell>
          <cell r="BZ73">
            <v>0</v>
          </cell>
          <cell r="CA73">
            <v>0</v>
          </cell>
          <cell r="CB73">
            <v>0</v>
          </cell>
          <cell r="CC73">
            <v>0</v>
          </cell>
          <cell r="CD73">
            <v>0</v>
          </cell>
          <cell r="CE73">
            <v>0</v>
          </cell>
          <cell r="CF73">
            <v>0</v>
          </cell>
          <cell r="CG73">
            <v>0</v>
          </cell>
          <cell r="CH73">
            <v>0</v>
          </cell>
        </row>
        <row r="74">
          <cell r="D74">
            <v>0</v>
          </cell>
          <cell r="E74">
            <v>0</v>
          </cell>
          <cell r="F74">
            <v>0</v>
          </cell>
          <cell r="G74">
            <v>0</v>
          </cell>
          <cell r="H74">
            <v>0</v>
          </cell>
          <cell r="I74">
            <v>0</v>
          </cell>
          <cell r="J74">
            <v>0</v>
          </cell>
          <cell r="K74">
            <v>0</v>
          </cell>
          <cell r="L74">
            <v>0</v>
          </cell>
          <cell r="M74">
            <v>0</v>
          </cell>
          <cell r="N74">
            <v>0</v>
          </cell>
          <cell r="O74">
            <v>0</v>
          </cell>
          <cell r="P74">
            <v>0</v>
          </cell>
          <cell r="U74">
            <v>0</v>
          </cell>
          <cell r="V74">
            <v>0</v>
          </cell>
          <cell r="W74">
            <v>0</v>
          </cell>
          <cell r="X74">
            <v>0</v>
          </cell>
          <cell r="Y74">
            <v>0</v>
          </cell>
          <cell r="Z74">
            <v>0</v>
          </cell>
          <cell r="AA74">
            <v>0</v>
          </cell>
          <cell r="AB74">
            <v>0</v>
          </cell>
          <cell r="AC74">
            <v>0</v>
          </cell>
          <cell r="AD74">
            <v>0</v>
          </cell>
          <cell r="AE74">
            <v>0</v>
          </cell>
          <cell r="AF74">
            <v>0</v>
          </cell>
          <cell r="AG74">
            <v>0</v>
          </cell>
          <cell r="AL74">
            <v>0</v>
          </cell>
          <cell r="AM74">
            <v>0</v>
          </cell>
          <cell r="AN74">
            <v>0</v>
          </cell>
          <cell r="AO74">
            <v>0</v>
          </cell>
          <cell r="AP74">
            <v>0</v>
          </cell>
          <cell r="AQ74">
            <v>0</v>
          </cell>
          <cell r="AR74">
            <v>0</v>
          </cell>
          <cell r="AS74">
            <v>0</v>
          </cell>
          <cell r="AT74">
            <v>0</v>
          </cell>
          <cell r="AU74">
            <v>0</v>
          </cell>
          <cell r="AV74">
            <v>0</v>
          </cell>
          <cell r="AW74">
            <v>0</v>
          </cell>
          <cell r="AX74">
            <v>0</v>
          </cell>
          <cell r="BC74">
            <v>0</v>
          </cell>
          <cell r="BD74">
            <v>0</v>
          </cell>
          <cell r="BE74">
            <v>0</v>
          </cell>
          <cell r="BF74">
            <v>0</v>
          </cell>
          <cell r="BG74">
            <v>0</v>
          </cell>
          <cell r="BH74">
            <v>0</v>
          </cell>
          <cell r="BI74">
            <v>0</v>
          </cell>
          <cell r="BJ74">
            <v>0</v>
          </cell>
          <cell r="BK74">
            <v>0</v>
          </cell>
          <cell r="BL74">
            <v>0</v>
          </cell>
          <cell r="BM74">
            <v>0</v>
          </cell>
          <cell r="BN74">
            <v>0</v>
          </cell>
          <cell r="BO74">
            <v>0</v>
          </cell>
          <cell r="BV74">
            <v>0</v>
          </cell>
          <cell r="BW74">
            <v>0</v>
          </cell>
          <cell r="BX74">
            <v>0</v>
          </cell>
          <cell r="BY74">
            <v>0</v>
          </cell>
          <cell r="BZ74">
            <v>0</v>
          </cell>
          <cell r="CA74">
            <v>0</v>
          </cell>
          <cell r="CB74">
            <v>0</v>
          </cell>
          <cell r="CC74">
            <v>0</v>
          </cell>
          <cell r="CD74">
            <v>0</v>
          </cell>
          <cell r="CE74">
            <v>0</v>
          </cell>
          <cell r="CF74">
            <v>0</v>
          </cell>
          <cell r="CG74">
            <v>0</v>
          </cell>
          <cell r="CH74">
            <v>0</v>
          </cell>
        </row>
        <row r="75">
          <cell r="D75">
            <v>0</v>
          </cell>
          <cell r="E75">
            <v>0</v>
          </cell>
          <cell r="F75">
            <v>0</v>
          </cell>
          <cell r="G75">
            <v>0</v>
          </cell>
          <cell r="H75">
            <v>0</v>
          </cell>
          <cell r="I75">
            <v>0</v>
          </cell>
          <cell r="J75">
            <v>0</v>
          </cell>
          <cell r="K75">
            <v>0</v>
          </cell>
          <cell r="L75">
            <v>0</v>
          </cell>
          <cell r="M75">
            <v>0</v>
          </cell>
          <cell r="N75">
            <v>0</v>
          </cell>
          <cell r="O75">
            <v>0</v>
          </cell>
          <cell r="P75">
            <v>0</v>
          </cell>
          <cell r="U75">
            <v>0</v>
          </cell>
          <cell r="V75">
            <v>0</v>
          </cell>
          <cell r="W75">
            <v>0</v>
          </cell>
          <cell r="X75">
            <v>0</v>
          </cell>
          <cell r="Y75">
            <v>0</v>
          </cell>
          <cell r="Z75">
            <v>0</v>
          </cell>
          <cell r="AA75">
            <v>0</v>
          </cell>
          <cell r="AB75">
            <v>0</v>
          </cell>
          <cell r="AC75">
            <v>0</v>
          </cell>
          <cell r="AD75">
            <v>0</v>
          </cell>
          <cell r="AE75">
            <v>0</v>
          </cell>
          <cell r="AF75">
            <v>0</v>
          </cell>
          <cell r="AG75">
            <v>0</v>
          </cell>
          <cell r="AL75">
            <v>0</v>
          </cell>
          <cell r="AM75">
            <v>0</v>
          </cell>
          <cell r="AN75">
            <v>0</v>
          </cell>
          <cell r="AO75">
            <v>0</v>
          </cell>
          <cell r="AP75">
            <v>0</v>
          </cell>
          <cell r="AQ75">
            <v>0</v>
          </cell>
          <cell r="AR75">
            <v>0</v>
          </cell>
          <cell r="AS75">
            <v>0</v>
          </cell>
          <cell r="AT75">
            <v>0</v>
          </cell>
          <cell r="AU75">
            <v>0</v>
          </cell>
          <cell r="AV75">
            <v>0</v>
          </cell>
          <cell r="AW75">
            <v>0</v>
          </cell>
          <cell r="AX75">
            <v>0</v>
          </cell>
          <cell r="BC75">
            <v>0</v>
          </cell>
          <cell r="BD75">
            <v>0</v>
          </cell>
          <cell r="BE75">
            <v>0</v>
          </cell>
          <cell r="BF75">
            <v>0</v>
          </cell>
          <cell r="BG75">
            <v>0</v>
          </cell>
          <cell r="BH75">
            <v>0</v>
          </cell>
          <cell r="BI75">
            <v>0</v>
          </cell>
          <cell r="BJ75">
            <v>0</v>
          </cell>
          <cell r="BK75">
            <v>0</v>
          </cell>
          <cell r="BL75">
            <v>0</v>
          </cell>
          <cell r="BM75">
            <v>0</v>
          </cell>
          <cell r="BN75">
            <v>0</v>
          </cell>
          <cell r="BO75">
            <v>0</v>
          </cell>
          <cell r="BV75">
            <v>0</v>
          </cell>
          <cell r="BW75">
            <v>0</v>
          </cell>
          <cell r="BX75">
            <v>0</v>
          </cell>
          <cell r="BY75">
            <v>0</v>
          </cell>
          <cell r="BZ75">
            <v>0</v>
          </cell>
          <cell r="CA75">
            <v>0</v>
          </cell>
          <cell r="CB75">
            <v>0</v>
          </cell>
          <cell r="CC75">
            <v>0</v>
          </cell>
          <cell r="CD75">
            <v>0</v>
          </cell>
          <cell r="CE75">
            <v>0</v>
          </cell>
          <cell r="CF75">
            <v>0</v>
          </cell>
          <cell r="CG75">
            <v>0</v>
          </cell>
          <cell r="CH75">
            <v>0</v>
          </cell>
        </row>
        <row r="76">
          <cell r="D76">
            <v>0</v>
          </cell>
          <cell r="E76">
            <v>0</v>
          </cell>
          <cell r="F76">
            <v>0</v>
          </cell>
          <cell r="G76">
            <v>0</v>
          </cell>
          <cell r="H76">
            <v>0</v>
          </cell>
          <cell r="I76">
            <v>0</v>
          </cell>
          <cell r="J76">
            <v>0</v>
          </cell>
          <cell r="K76">
            <v>0</v>
          </cell>
          <cell r="L76">
            <v>0</v>
          </cell>
          <cell r="M76">
            <v>0</v>
          </cell>
          <cell r="N76">
            <v>0</v>
          </cell>
          <cell r="O76">
            <v>0</v>
          </cell>
          <cell r="P76">
            <v>0</v>
          </cell>
          <cell r="U76">
            <v>0</v>
          </cell>
          <cell r="V76">
            <v>0</v>
          </cell>
          <cell r="W76">
            <v>0</v>
          </cell>
          <cell r="X76">
            <v>0</v>
          </cell>
          <cell r="Y76">
            <v>0</v>
          </cell>
          <cell r="Z76">
            <v>0</v>
          </cell>
          <cell r="AA76">
            <v>0</v>
          </cell>
          <cell r="AB76">
            <v>0</v>
          </cell>
          <cell r="AC76">
            <v>0</v>
          </cell>
          <cell r="AD76">
            <v>0</v>
          </cell>
          <cell r="AE76">
            <v>0</v>
          </cell>
          <cell r="AF76">
            <v>0</v>
          </cell>
          <cell r="AG76">
            <v>0</v>
          </cell>
          <cell r="AL76">
            <v>0</v>
          </cell>
          <cell r="AM76">
            <v>0</v>
          </cell>
          <cell r="AN76">
            <v>0</v>
          </cell>
          <cell r="AO76">
            <v>0</v>
          </cell>
          <cell r="AP76">
            <v>0</v>
          </cell>
          <cell r="AQ76">
            <v>0</v>
          </cell>
          <cell r="AR76">
            <v>0</v>
          </cell>
          <cell r="AS76">
            <v>0</v>
          </cell>
          <cell r="AT76">
            <v>0</v>
          </cell>
          <cell r="AU76">
            <v>0</v>
          </cell>
          <cell r="AV76">
            <v>0</v>
          </cell>
          <cell r="AW76">
            <v>0</v>
          </cell>
          <cell r="AX76">
            <v>0</v>
          </cell>
          <cell r="BC76">
            <v>0</v>
          </cell>
          <cell r="BD76">
            <v>0</v>
          </cell>
          <cell r="BE76">
            <v>0</v>
          </cell>
          <cell r="BF76">
            <v>0</v>
          </cell>
          <cell r="BG76">
            <v>0</v>
          </cell>
          <cell r="BH76">
            <v>0</v>
          </cell>
          <cell r="BI76">
            <v>0</v>
          </cell>
          <cell r="BJ76">
            <v>0</v>
          </cell>
          <cell r="BK76">
            <v>0</v>
          </cell>
          <cell r="BL76">
            <v>0</v>
          </cell>
          <cell r="BM76">
            <v>0</v>
          </cell>
          <cell r="BN76">
            <v>0</v>
          </cell>
          <cell r="BO76">
            <v>0</v>
          </cell>
          <cell r="BV76">
            <v>0</v>
          </cell>
          <cell r="BW76">
            <v>0</v>
          </cell>
          <cell r="BX76">
            <v>0</v>
          </cell>
          <cell r="BY76">
            <v>0</v>
          </cell>
          <cell r="BZ76">
            <v>0</v>
          </cell>
          <cell r="CA76">
            <v>0</v>
          </cell>
          <cell r="CB76">
            <v>0</v>
          </cell>
          <cell r="CC76">
            <v>0</v>
          </cell>
          <cell r="CD76">
            <v>0</v>
          </cell>
          <cell r="CE76">
            <v>0</v>
          </cell>
          <cell r="CF76">
            <v>0</v>
          </cell>
          <cell r="CG76">
            <v>0</v>
          </cell>
          <cell r="CH76">
            <v>0</v>
          </cell>
        </row>
        <row r="77">
          <cell r="D77">
            <v>0</v>
          </cell>
          <cell r="E77">
            <v>0</v>
          </cell>
          <cell r="F77">
            <v>0</v>
          </cell>
          <cell r="G77">
            <v>0</v>
          </cell>
          <cell r="H77">
            <v>0</v>
          </cell>
          <cell r="I77">
            <v>0</v>
          </cell>
          <cell r="J77">
            <v>0</v>
          </cell>
          <cell r="K77">
            <v>0</v>
          </cell>
          <cell r="L77">
            <v>0</v>
          </cell>
          <cell r="M77">
            <v>0</v>
          </cell>
          <cell r="N77">
            <v>0</v>
          </cell>
          <cell r="O77">
            <v>0</v>
          </cell>
          <cell r="P77">
            <v>0</v>
          </cell>
          <cell r="U77">
            <v>0</v>
          </cell>
          <cell r="V77">
            <v>0</v>
          </cell>
          <cell r="W77">
            <v>0</v>
          </cell>
          <cell r="X77">
            <v>0</v>
          </cell>
          <cell r="Y77">
            <v>0</v>
          </cell>
          <cell r="Z77">
            <v>0</v>
          </cell>
          <cell r="AA77">
            <v>0</v>
          </cell>
          <cell r="AB77">
            <v>0</v>
          </cell>
          <cell r="AC77">
            <v>0</v>
          </cell>
          <cell r="AD77">
            <v>0</v>
          </cell>
          <cell r="AE77">
            <v>0</v>
          </cell>
          <cell r="AF77">
            <v>0</v>
          </cell>
          <cell r="AG77">
            <v>0</v>
          </cell>
          <cell r="AL77">
            <v>0</v>
          </cell>
          <cell r="AM77">
            <v>0</v>
          </cell>
          <cell r="AN77">
            <v>0</v>
          </cell>
          <cell r="AO77">
            <v>0</v>
          </cell>
          <cell r="AP77">
            <v>0</v>
          </cell>
          <cell r="AQ77">
            <v>0</v>
          </cell>
          <cell r="AR77">
            <v>0</v>
          </cell>
          <cell r="AS77">
            <v>0</v>
          </cell>
          <cell r="AT77">
            <v>0</v>
          </cell>
          <cell r="AU77">
            <v>0</v>
          </cell>
          <cell r="AV77">
            <v>0</v>
          </cell>
          <cell r="AW77">
            <v>0</v>
          </cell>
          <cell r="AX77">
            <v>0</v>
          </cell>
          <cell r="BC77">
            <v>0</v>
          </cell>
          <cell r="BD77">
            <v>0</v>
          </cell>
          <cell r="BE77">
            <v>0</v>
          </cell>
          <cell r="BF77">
            <v>0</v>
          </cell>
          <cell r="BG77">
            <v>0</v>
          </cell>
          <cell r="BH77">
            <v>0</v>
          </cell>
          <cell r="BI77">
            <v>0</v>
          </cell>
          <cell r="BJ77">
            <v>0</v>
          </cell>
          <cell r="BK77">
            <v>0</v>
          </cell>
          <cell r="BL77">
            <v>0</v>
          </cell>
          <cell r="BM77">
            <v>0</v>
          </cell>
          <cell r="BN77">
            <v>0</v>
          </cell>
          <cell r="BO77">
            <v>0</v>
          </cell>
          <cell r="BV77">
            <v>0</v>
          </cell>
          <cell r="BW77">
            <v>0</v>
          </cell>
          <cell r="BX77">
            <v>0</v>
          </cell>
          <cell r="BY77">
            <v>0</v>
          </cell>
          <cell r="BZ77">
            <v>0</v>
          </cell>
          <cell r="CA77">
            <v>0</v>
          </cell>
          <cell r="CB77">
            <v>0</v>
          </cell>
          <cell r="CC77">
            <v>0</v>
          </cell>
          <cell r="CD77">
            <v>0</v>
          </cell>
          <cell r="CE77">
            <v>0</v>
          </cell>
          <cell r="CF77">
            <v>0</v>
          </cell>
          <cell r="CG77">
            <v>0</v>
          </cell>
          <cell r="CH77">
            <v>0</v>
          </cell>
        </row>
        <row r="78">
          <cell r="D78">
            <v>0</v>
          </cell>
          <cell r="E78">
            <v>0</v>
          </cell>
          <cell r="F78">
            <v>0</v>
          </cell>
          <cell r="G78">
            <v>0</v>
          </cell>
          <cell r="H78">
            <v>0</v>
          </cell>
          <cell r="I78">
            <v>0</v>
          </cell>
          <cell r="J78">
            <v>0</v>
          </cell>
          <cell r="K78">
            <v>0</v>
          </cell>
          <cell r="L78">
            <v>0</v>
          </cell>
          <cell r="M78">
            <v>-2</v>
          </cell>
          <cell r="N78">
            <v>0</v>
          </cell>
          <cell r="O78">
            <v>0</v>
          </cell>
          <cell r="P78">
            <v>0</v>
          </cell>
          <cell r="U78">
            <v>0</v>
          </cell>
          <cell r="V78">
            <v>0</v>
          </cell>
          <cell r="W78">
            <v>0</v>
          </cell>
          <cell r="X78">
            <v>0</v>
          </cell>
          <cell r="Y78">
            <v>0</v>
          </cell>
          <cell r="Z78">
            <v>0</v>
          </cell>
          <cell r="AA78">
            <v>0</v>
          </cell>
          <cell r="AB78">
            <v>-1</v>
          </cell>
          <cell r="AC78">
            <v>0</v>
          </cell>
          <cell r="AD78">
            <v>0</v>
          </cell>
          <cell r="AE78">
            <v>0</v>
          </cell>
          <cell r="AF78">
            <v>0</v>
          </cell>
          <cell r="AG78">
            <v>0</v>
          </cell>
          <cell r="AL78">
            <v>0</v>
          </cell>
          <cell r="AM78">
            <v>0</v>
          </cell>
          <cell r="AN78">
            <v>0</v>
          </cell>
          <cell r="AO78">
            <v>0</v>
          </cell>
          <cell r="AP78">
            <v>0</v>
          </cell>
          <cell r="AQ78">
            <v>0</v>
          </cell>
          <cell r="AR78">
            <v>0</v>
          </cell>
          <cell r="AS78">
            <v>0</v>
          </cell>
          <cell r="AT78">
            <v>0</v>
          </cell>
          <cell r="AU78">
            <v>0</v>
          </cell>
          <cell r="AV78">
            <v>0</v>
          </cell>
          <cell r="AW78">
            <v>0</v>
          </cell>
          <cell r="AX78">
            <v>0</v>
          </cell>
          <cell r="BC78">
            <v>0</v>
          </cell>
          <cell r="BD78">
            <v>0</v>
          </cell>
          <cell r="BE78">
            <v>0</v>
          </cell>
          <cell r="BF78">
            <v>0</v>
          </cell>
          <cell r="BG78">
            <v>0</v>
          </cell>
          <cell r="BH78">
            <v>0</v>
          </cell>
          <cell r="BI78">
            <v>0</v>
          </cell>
          <cell r="BJ78">
            <v>0</v>
          </cell>
          <cell r="BK78">
            <v>0</v>
          </cell>
          <cell r="BL78">
            <v>0</v>
          </cell>
          <cell r="BM78">
            <v>0</v>
          </cell>
          <cell r="BN78">
            <v>0</v>
          </cell>
          <cell r="BO78">
            <v>0</v>
          </cell>
          <cell r="BV78">
            <v>0</v>
          </cell>
          <cell r="BW78">
            <v>0</v>
          </cell>
          <cell r="BX78">
            <v>0</v>
          </cell>
          <cell r="BY78">
            <v>0</v>
          </cell>
          <cell r="BZ78">
            <v>0</v>
          </cell>
          <cell r="CA78">
            <v>0</v>
          </cell>
          <cell r="CB78">
            <v>0</v>
          </cell>
          <cell r="CC78">
            <v>0</v>
          </cell>
          <cell r="CD78">
            <v>0</v>
          </cell>
          <cell r="CE78">
            <v>-2</v>
          </cell>
          <cell r="CF78">
            <v>0</v>
          </cell>
          <cell r="CG78">
            <v>0</v>
          </cell>
          <cell r="CH78">
            <v>0</v>
          </cell>
        </row>
        <row r="79">
          <cell r="D79">
            <v>0</v>
          </cell>
          <cell r="E79">
            <v>0</v>
          </cell>
          <cell r="F79">
            <v>0</v>
          </cell>
          <cell r="G79">
            <v>0</v>
          </cell>
          <cell r="H79">
            <v>0</v>
          </cell>
          <cell r="I79">
            <v>0</v>
          </cell>
          <cell r="J79">
            <v>0</v>
          </cell>
          <cell r="K79">
            <v>0</v>
          </cell>
          <cell r="L79">
            <v>0</v>
          </cell>
          <cell r="M79">
            <v>0</v>
          </cell>
          <cell r="N79">
            <v>0</v>
          </cell>
          <cell r="O79">
            <v>0</v>
          </cell>
          <cell r="P79">
            <v>0</v>
          </cell>
          <cell r="U79">
            <v>0</v>
          </cell>
          <cell r="V79">
            <v>0</v>
          </cell>
          <cell r="W79">
            <v>0</v>
          </cell>
          <cell r="X79">
            <v>0</v>
          </cell>
          <cell r="Y79">
            <v>0</v>
          </cell>
          <cell r="Z79">
            <v>0</v>
          </cell>
          <cell r="AA79">
            <v>0</v>
          </cell>
          <cell r="AB79">
            <v>0</v>
          </cell>
          <cell r="AC79">
            <v>0</v>
          </cell>
          <cell r="AD79">
            <v>0</v>
          </cell>
          <cell r="AE79">
            <v>0</v>
          </cell>
          <cell r="AF79">
            <v>0</v>
          </cell>
          <cell r="AG79">
            <v>0</v>
          </cell>
          <cell r="AL79">
            <v>0</v>
          </cell>
          <cell r="AM79">
            <v>0</v>
          </cell>
          <cell r="AN79">
            <v>0</v>
          </cell>
          <cell r="AO79">
            <v>0</v>
          </cell>
          <cell r="AP79">
            <v>0</v>
          </cell>
          <cell r="AQ79">
            <v>0</v>
          </cell>
          <cell r="AR79">
            <v>0</v>
          </cell>
          <cell r="AS79">
            <v>0</v>
          </cell>
          <cell r="AT79">
            <v>0</v>
          </cell>
          <cell r="AU79">
            <v>0</v>
          </cell>
          <cell r="AV79">
            <v>0</v>
          </cell>
          <cell r="AW79">
            <v>0</v>
          </cell>
          <cell r="AX79">
            <v>0</v>
          </cell>
          <cell r="BC79">
            <v>0</v>
          </cell>
          <cell r="BD79">
            <v>0</v>
          </cell>
          <cell r="BE79">
            <v>0</v>
          </cell>
          <cell r="BF79">
            <v>0</v>
          </cell>
          <cell r="BG79">
            <v>0</v>
          </cell>
          <cell r="BH79">
            <v>0</v>
          </cell>
          <cell r="BI79">
            <v>0</v>
          </cell>
          <cell r="BJ79">
            <v>0</v>
          </cell>
          <cell r="BK79">
            <v>0</v>
          </cell>
          <cell r="BL79">
            <v>0</v>
          </cell>
          <cell r="BM79">
            <v>0</v>
          </cell>
          <cell r="BN79">
            <v>0</v>
          </cell>
          <cell r="BO79">
            <v>0</v>
          </cell>
          <cell r="BV79">
            <v>0</v>
          </cell>
          <cell r="BW79">
            <v>0</v>
          </cell>
          <cell r="BX79">
            <v>0</v>
          </cell>
          <cell r="BY79">
            <v>0</v>
          </cell>
          <cell r="BZ79">
            <v>0</v>
          </cell>
          <cell r="CA79">
            <v>0</v>
          </cell>
          <cell r="CB79">
            <v>0</v>
          </cell>
          <cell r="CC79">
            <v>0</v>
          </cell>
          <cell r="CD79">
            <v>0</v>
          </cell>
          <cell r="CE79">
            <v>0</v>
          </cell>
          <cell r="CF79">
            <v>0</v>
          </cell>
          <cell r="CG79">
            <v>0</v>
          </cell>
          <cell r="CH79">
            <v>0</v>
          </cell>
        </row>
        <row r="80">
          <cell r="D80">
            <v>0</v>
          </cell>
          <cell r="E80">
            <v>0</v>
          </cell>
          <cell r="F80">
            <v>0</v>
          </cell>
          <cell r="G80">
            <v>0</v>
          </cell>
          <cell r="H80">
            <v>0</v>
          </cell>
          <cell r="I80">
            <v>0</v>
          </cell>
          <cell r="J80">
            <v>0</v>
          </cell>
          <cell r="K80">
            <v>0</v>
          </cell>
          <cell r="L80">
            <v>0</v>
          </cell>
          <cell r="M80">
            <v>0</v>
          </cell>
          <cell r="N80">
            <v>0</v>
          </cell>
          <cell r="O80">
            <v>0</v>
          </cell>
          <cell r="P80">
            <v>0</v>
          </cell>
          <cell r="U80">
            <v>0</v>
          </cell>
          <cell r="V80">
            <v>0</v>
          </cell>
          <cell r="W80">
            <v>0</v>
          </cell>
          <cell r="X80">
            <v>0</v>
          </cell>
          <cell r="Y80">
            <v>0</v>
          </cell>
          <cell r="Z80">
            <v>-2</v>
          </cell>
          <cell r="AA80">
            <v>0</v>
          </cell>
          <cell r="AB80">
            <v>0</v>
          </cell>
          <cell r="AC80">
            <v>0</v>
          </cell>
          <cell r="AD80">
            <v>0</v>
          </cell>
          <cell r="AE80">
            <v>0</v>
          </cell>
          <cell r="AF80">
            <v>0</v>
          </cell>
          <cell r="AG80">
            <v>0</v>
          </cell>
          <cell r="AL80">
            <v>0</v>
          </cell>
          <cell r="AM80">
            <v>0</v>
          </cell>
          <cell r="AN80">
            <v>0</v>
          </cell>
          <cell r="AO80">
            <v>0</v>
          </cell>
          <cell r="AP80">
            <v>0</v>
          </cell>
          <cell r="AQ80">
            <v>0</v>
          </cell>
          <cell r="AR80">
            <v>0</v>
          </cell>
          <cell r="AS80">
            <v>0</v>
          </cell>
          <cell r="AT80">
            <v>0</v>
          </cell>
          <cell r="AU80">
            <v>0</v>
          </cell>
          <cell r="AV80">
            <v>0</v>
          </cell>
          <cell r="AW80">
            <v>0</v>
          </cell>
          <cell r="AX80">
            <v>0</v>
          </cell>
          <cell r="BC80">
            <v>0</v>
          </cell>
          <cell r="BD80">
            <v>0</v>
          </cell>
          <cell r="BE80">
            <v>0</v>
          </cell>
          <cell r="BF80">
            <v>0</v>
          </cell>
          <cell r="BG80">
            <v>0</v>
          </cell>
          <cell r="BH80">
            <v>0</v>
          </cell>
          <cell r="BI80">
            <v>0</v>
          </cell>
          <cell r="BJ80">
            <v>0</v>
          </cell>
          <cell r="BK80">
            <v>0</v>
          </cell>
          <cell r="BL80">
            <v>0</v>
          </cell>
          <cell r="BM80">
            <v>0</v>
          </cell>
          <cell r="BN80">
            <v>0</v>
          </cell>
          <cell r="BO80">
            <v>0</v>
          </cell>
          <cell r="BV80">
            <v>0</v>
          </cell>
          <cell r="BW80">
            <v>0</v>
          </cell>
          <cell r="BX80">
            <v>0</v>
          </cell>
          <cell r="BY80">
            <v>0</v>
          </cell>
          <cell r="BZ80">
            <v>0</v>
          </cell>
          <cell r="CA80">
            <v>0</v>
          </cell>
          <cell r="CB80">
            <v>0</v>
          </cell>
          <cell r="CC80">
            <v>0</v>
          </cell>
          <cell r="CD80">
            <v>0</v>
          </cell>
          <cell r="CE80">
            <v>0</v>
          </cell>
          <cell r="CF80">
            <v>0</v>
          </cell>
          <cell r="CG80">
            <v>0</v>
          </cell>
          <cell r="CH80">
            <v>0</v>
          </cell>
        </row>
        <row r="81">
          <cell r="D81">
            <v>0</v>
          </cell>
          <cell r="E81">
            <v>0</v>
          </cell>
          <cell r="F81">
            <v>0</v>
          </cell>
          <cell r="G81">
            <v>0</v>
          </cell>
          <cell r="H81">
            <v>-3</v>
          </cell>
          <cell r="I81">
            <v>0</v>
          </cell>
          <cell r="J81">
            <v>0</v>
          </cell>
          <cell r="K81">
            <v>0</v>
          </cell>
          <cell r="L81">
            <v>0</v>
          </cell>
          <cell r="M81">
            <v>0</v>
          </cell>
          <cell r="N81">
            <v>0</v>
          </cell>
          <cell r="O81">
            <v>0</v>
          </cell>
          <cell r="P81">
            <v>0</v>
          </cell>
          <cell r="U81">
            <v>0</v>
          </cell>
          <cell r="V81">
            <v>0</v>
          </cell>
          <cell r="W81">
            <v>0</v>
          </cell>
          <cell r="X81">
            <v>0</v>
          </cell>
          <cell r="Y81">
            <v>0</v>
          </cell>
          <cell r="Z81">
            <v>0</v>
          </cell>
          <cell r="AA81">
            <v>0</v>
          </cell>
          <cell r="AB81">
            <v>0</v>
          </cell>
          <cell r="AC81">
            <v>0</v>
          </cell>
          <cell r="AD81">
            <v>0</v>
          </cell>
          <cell r="AE81">
            <v>0</v>
          </cell>
          <cell r="AF81">
            <v>0</v>
          </cell>
          <cell r="AG81">
            <v>0</v>
          </cell>
          <cell r="AL81">
            <v>0</v>
          </cell>
          <cell r="AM81">
            <v>0</v>
          </cell>
          <cell r="AN81">
            <v>0</v>
          </cell>
          <cell r="AO81">
            <v>0</v>
          </cell>
          <cell r="AP81">
            <v>0</v>
          </cell>
          <cell r="AQ81">
            <v>0</v>
          </cell>
          <cell r="AR81">
            <v>0</v>
          </cell>
          <cell r="AS81">
            <v>0</v>
          </cell>
          <cell r="AT81">
            <v>0</v>
          </cell>
          <cell r="AU81">
            <v>0</v>
          </cell>
          <cell r="AV81">
            <v>0</v>
          </cell>
          <cell r="AW81">
            <v>0</v>
          </cell>
          <cell r="AX81">
            <v>0</v>
          </cell>
          <cell r="BC81">
            <v>0</v>
          </cell>
          <cell r="BD81">
            <v>0</v>
          </cell>
          <cell r="BE81">
            <v>0</v>
          </cell>
          <cell r="BF81">
            <v>0</v>
          </cell>
          <cell r="BG81">
            <v>0</v>
          </cell>
          <cell r="BH81">
            <v>0</v>
          </cell>
          <cell r="BI81">
            <v>0</v>
          </cell>
          <cell r="BJ81">
            <v>0</v>
          </cell>
          <cell r="BK81">
            <v>0</v>
          </cell>
          <cell r="BL81">
            <v>0</v>
          </cell>
          <cell r="BM81">
            <v>0</v>
          </cell>
          <cell r="BN81">
            <v>0</v>
          </cell>
          <cell r="BO81">
            <v>0</v>
          </cell>
          <cell r="BV81">
            <v>0</v>
          </cell>
          <cell r="BW81">
            <v>0</v>
          </cell>
          <cell r="BX81">
            <v>0</v>
          </cell>
          <cell r="BY81">
            <v>0</v>
          </cell>
          <cell r="BZ81">
            <v>-3</v>
          </cell>
          <cell r="CA81">
            <v>0</v>
          </cell>
          <cell r="CB81">
            <v>0</v>
          </cell>
          <cell r="CC81">
            <v>0</v>
          </cell>
          <cell r="CD81">
            <v>0</v>
          </cell>
          <cell r="CE81">
            <v>0</v>
          </cell>
          <cell r="CF81">
            <v>0</v>
          </cell>
          <cell r="CG81">
            <v>0</v>
          </cell>
          <cell r="CH81">
            <v>0</v>
          </cell>
        </row>
        <row r="82">
          <cell r="D82">
            <v>0</v>
          </cell>
          <cell r="E82">
            <v>0</v>
          </cell>
          <cell r="F82">
            <v>0</v>
          </cell>
          <cell r="G82">
            <v>0</v>
          </cell>
          <cell r="H82">
            <v>0</v>
          </cell>
          <cell r="I82">
            <v>0</v>
          </cell>
          <cell r="J82">
            <v>0</v>
          </cell>
          <cell r="K82">
            <v>0</v>
          </cell>
          <cell r="L82">
            <v>0</v>
          </cell>
          <cell r="M82">
            <v>0</v>
          </cell>
          <cell r="N82">
            <v>0</v>
          </cell>
          <cell r="O82">
            <v>0</v>
          </cell>
          <cell r="P82">
            <v>0</v>
          </cell>
          <cell r="U82">
            <v>0</v>
          </cell>
          <cell r="V82">
            <v>0</v>
          </cell>
          <cell r="W82">
            <v>0</v>
          </cell>
          <cell r="X82">
            <v>0</v>
          </cell>
          <cell r="Y82">
            <v>0</v>
          </cell>
          <cell r="Z82">
            <v>0</v>
          </cell>
          <cell r="AA82">
            <v>0</v>
          </cell>
          <cell r="AB82">
            <v>0</v>
          </cell>
          <cell r="AC82">
            <v>0</v>
          </cell>
          <cell r="AD82">
            <v>0</v>
          </cell>
          <cell r="AE82">
            <v>0</v>
          </cell>
          <cell r="AF82">
            <v>0</v>
          </cell>
          <cell r="AG82">
            <v>0</v>
          </cell>
          <cell r="AL82">
            <v>0</v>
          </cell>
          <cell r="AM82">
            <v>0</v>
          </cell>
          <cell r="AN82">
            <v>0</v>
          </cell>
          <cell r="AO82">
            <v>0</v>
          </cell>
          <cell r="AP82">
            <v>0</v>
          </cell>
          <cell r="AQ82">
            <v>0</v>
          </cell>
          <cell r="AR82">
            <v>0</v>
          </cell>
          <cell r="AS82">
            <v>0</v>
          </cell>
          <cell r="AT82">
            <v>0</v>
          </cell>
          <cell r="AU82">
            <v>0</v>
          </cell>
          <cell r="AV82">
            <v>0</v>
          </cell>
          <cell r="AW82">
            <v>0</v>
          </cell>
          <cell r="AX82">
            <v>0</v>
          </cell>
          <cell r="BC82">
            <v>0</v>
          </cell>
          <cell r="BD82">
            <v>0</v>
          </cell>
          <cell r="BE82">
            <v>0</v>
          </cell>
          <cell r="BF82">
            <v>0</v>
          </cell>
          <cell r="BG82">
            <v>0</v>
          </cell>
          <cell r="BH82">
            <v>0</v>
          </cell>
          <cell r="BI82">
            <v>0</v>
          </cell>
          <cell r="BJ82">
            <v>0</v>
          </cell>
          <cell r="BK82">
            <v>0</v>
          </cell>
          <cell r="BL82">
            <v>0</v>
          </cell>
          <cell r="BM82">
            <v>0</v>
          </cell>
          <cell r="BN82">
            <v>0</v>
          </cell>
          <cell r="BO82">
            <v>0</v>
          </cell>
          <cell r="BV82">
            <v>0</v>
          </cell>
          <cell r="BW82">
            <v>0</v>
          </cell>
          <cell r="BX82">
            <v>0</v>
          </cell>
          <cell r="BY82">
            <v>0</v>
          </cell>
          <cell r="BZ82">
            <v>0</v>
          </cell>
          <cell r="CA82">
            <v>0</v>
          </cell>
          <cell r="CB82">
            <v>0</v>
          </cell>
          <cell r="CC82">
            <v>0</v>
          </cell>
          <cell r="CD82">
            <v>0</v>
          </cell>
          <cell r="CE82">
            <v>0</v>
          </cell>
          <cell r="CF82">
            <v>0</v>
          </cell>
          <cell r="CG82">
            <v>0</v>
          </cell>
          <cell r="CH82">
            <v>0</v>
          </cell>
        </row>
        <row r="83">
          <cell r="D83">
            <v>0</v>
          </cell>
          <cell r="E83">
            <v>0</v>
          </cell>
          <cell r="F83">
            <v>0</v>
          </cell>
          <cell r="G83">
            <v>0</v>
          </cell>
          <cell r="H83">
            <v>0</v>
          </cell>
          <cell r="I83">
            <v>0</v>
          </cell>
          <cell r="J83">
            <v>-6</v>
          </cell>
          <cell r="K83">
            <v>0</v>
          </cell>
          <cell r="L83">
            <v>0</v>
          </cell>
          <cell r="M83">
            <v>0</v>
          </cell>
          <cell r="N83">
            <v>0</v>
          </cell>
          <cell r="O83">
            <v>0</v>
          </cell>
          <cell r="P83">
            <v>0</v>
          </cell>
          <cell r="U83">
            <v>0</v>
          </cell>
          <cell r="V83">
            <v>0</v>
          </cell>
          <cell r="W83">
            <v>0</v>
          </cell>
          <cell r="X83">
            <v>0</v>
          </cell>
          <cell r="Y83">
            <v>0</v>
          </cell>
          <cell r="Z83">
            <v>0</v>
          </cell>
          <cell r="AA83">
            <v>0</v>
          </cell>
          <cell r="AB83">
            <v>0</v>
          </cell>
          <cell r="AC83">
            <v>0</v>
          </cell>
          <cell r="AD83">
            <v>0</v>
          </cell>
          <cell r="AE83">
            <v>0</v>
          </cell>
          <cell r="AF83">
            <v>0</v>
          </cell>
          <cell r="AG83">
            <v>0</v>
          </cell>
          <cell r="AL83">
            <v>0</v>
          </cell>
          <cell r="AM83">
            <v>0</v>
          </cell>
          <cell r="AN83">
            <v>0</v>
          </cell>
          <cell r="AO83">
            <v>0</v>
          </cell>
          <cell r="AP83">
            <v>0</v>
          </cell>
          <cell r="AQ83">
            <v>0</v>
          </cell>
          <cell r="AR83">
            <v>0</v>
          </cell>
          <cell r="AS83">
            <v>0</v>
          </cell>
          <cell r="AT83">
            <v>0</v>
          </cell>
          <cell r="AU83">
            <v>0</v>
          </cell>
          <cell r="AV83">
            <v>0</v>
          </cell>
          <cell r="AW83">
            <v>0</v>
          </cell>
          <cell r="AX83">
            <v>0</v>
          </cell>
          <cell r="BC83">
            <v>0</v>
          </cell>
          <cell r="BD83">
            <v>0</v>
          </cell>
          <cell r="BE83">
            <v>0</v>
          </cell>
          <cell r="BF83">
            <v>0</v>
          </cell>
          <cell r="BG83">
            <v>0</v>
          </cell>
          <cell r="BH83">
            <v>0</v>
          </cell>
          <cell r="BI83">
            <v>0</v>
          </cell>
          <cell r="BJ83">
            <v>0</v>
          </cell>
          <cell r="BK83">
            <v>0</v>
          </cell>
          <cell r="BL83">
            <v>0</v>
          </cell>
          <cell r="BM83">
            <v>0</v>
          </cell>
          <cell r="BN83">
            <v>0</v>
          </cell>
          <cell r="BO83">
            <v>0</v>
          </cell>
          <cell r="BV83">
            <v>0</v>
          </cell>
          <cell r="BW83">
            <v>0</v>
          </cell>
          <cell r="BX83">
            <v>0</v>
          </cell>
          <cell r="BY83">
            <v>0</v>
          </cell>
          <cell r="BZ83">
            <v>0</v>
          </cell>
          <cell r="CA83">
            <v>0</v>
          </cell>
          <cell r="CB83">
            <v>-6</v>
          </cell>
          <cell r="CC83">
            <v>0</v>
          </cell>
          <cell r="CD83">
            <v>0</v>
          </cell>
          <cell r="CE83">
            <v>0</v>
          </cell>
          <cell r="CF83">
            <v>0</v>
          </cell>
          <cell r="CG83">
            <v>0</v>
          </cell>
          <cell r="CH83">
            <v>0</v>
          </cell>
        </row>
        <row r="84">
          <cell r="D84">
            <v>0</v>
          </cell>
          <cell r="E84">
            <v>0</v>
          </cell>
          <cell r="F84">
            <v>0</v>
          </cell>
          <cell r="G84">
            <v>0</v>
          </cell>
          <cell r="H84">
            <v>0</v>
          </cell>
          <cell r="I84">
            <v>0</v>
          </cell>
          <cell r="J84">
            <v>0</v>
          </cell>
          <cell r="K84">
            <v>0</v>
          </cell>
          <cell r="L84">
            <v>0</v>
          </cell>
          <cell r="M84">
            <v>0</v>
          </cell>
          <cell r="N84">
            <v>0</v>
          </cell>
          <cell r="O84">
            <v>0</v>
          </cell>
          <cell r="P84">
            <v>0</v>
          </cell>
          <cell r="U84">
            <v>0</v>
          </cell>
          <cell r="V84">
            <v>0</v>
          </cell>
          <cell r="W84">
            <v>0</v>
          </cell>
          <cell r="X84">
            <v>0</v>
          </cell>
          <cell r="Y84">
            <v>0</v>
          </cell>
          <cell r="Z84">
            <v>0</v>
          </cell>
          <cell r="AA84">
            <v>0</v>
          </cell>
          <cell r="AB84">
            <v>0</v>
          </cell>
          <cell r="AC84">
            <v>0</v>
          </cell>
          <cell r="AD84">
            <v>0</v>
          </cell>
          <cell r="AE84">
            <v>0</v>
          </cell>
          <cell r="AF84">
            <v>0</v>
          </cell>
          <cell r="AG84">
            <v>0</v>
          </cell>
          <cell r="AL84">
            <v>0</v>
          </cell>
          <cell r="AM84">
            <v>0</v>
          </cell>
          <cell r="AN84">
            <v>0</v>
          </cell>
          <cell r="AO84">
            <v>0</v>
          </cell>
          <cell r="AP84">
            <v>0</v>
          </cell>
          <cell r="AQ84">
            <v>0</v>
          </cell>
          <cell r="AR84">
            <v>0</v>
          </cell>
          <cell r="AS84">
            <v>0</v>
          </cell>
          <cell r="AT84">
            <v>0</v>
          </cell>
          <cell r="AU84">
            <v>0</v>
          </cell>
          <cell r="AV84">
            <v>0</v>
          </cell>
          <cell r="AW84">
            <v>0</v>
          </cell>
          <cell r="AX84">
            <v>0</v>
          </cell>
          <cell r="BC84">
            <v>0</v>
          </cell>
          <cell r="BD84">
            <v>0</v>
          </cell>
          <cell r="BE84">
            <v>0</v>
          </cell>
          <cell r="BF84">
            <v>0</v>
          </cell>
          <cell r="BG84">
            <v>0</v>
          </cell>
          <cell r="BH84">
            <v>0</v>
          </cell>
          <cell r="BI84">
            <v>0</v>
          </cell>
          <cell r="BJ84">
            <v>0</v>
          </cell>
          <cell r="BK84">
            <v>0</v>
          </cell>
          <cell r="BL84">
            <v>0</v>
          </cell>
          <cell r="BM84">
            <v>0</v>
          </cell>
          <cell r="BN84">
            <v>0</v>
          </cell>
          <cell r="BO84">
            <v>0</v>
          </cell>
          <cell r="BV84">
            <v>0</v>
          </cell>
          <cell r="BW84">
            <v>0</v>
          </cell>
          <cell r="BX84">
            <v>0</v>
          </cell>
          <cell r="BY84">
            <v>0</v>
          </cell>
          <cell r="BZ84">
            <v>0</v>
          </cell>
          <cell r="CA84">
            <v>0</v>
          </cell>
          <cell r="CB84">
            <v>0</v>
          </cell>
          <cell r="CC84">
            <v>0</v>
          </cell>
          <cell r="CD84">
            <v>0</v>
          </cell>
          <cell r="CE84">
            <v>0</v>
          </cell>
          <cell r="CF84">
            <v>0</v>
          </cell>
          <cell r="CG84">
            <v>0</v>
          </cell>
          <cell r="CH84">
            <v>0</v>
          </cell>
        </row>
        <row r="87">
          <cell r="D87">
            <v>0</v>
          </cell>
          <cell r="E87">
            <v>0</v>
          </cell>
          <cell r="F87">
            <v>0</v>
          </cell>
          <cell r="G87">
            <v>0</v>
          </cell>
          <cell r="H87">
            <v>0</v>
          </cell>
          <cell r="I87">
            <v>0</v>
          </cell>
          <cell r="J87">
            <v>0</v>
          </cell>
          <cell r="K87">
            <v>0</v>
          </cell>
          <cell r="L87">
            <v>0</v>
          </cell>
          <cell r="M87">
            <v>0</v>
          </cell>
          <cell r="N87">
            <v>0</v>
          </cell>
          <cell r="O87">
            <v>0</v>
          </cell>
          <cell r="P87">
            <v>0</v>
          </cell>
          <cell r="U87">
            <v>0</v>
          </cell>
          <cell r="V87">
            <v>0</v>
          </cell>
          <cell r="W87">
            <v>0</v>
          </cell>
          <cell r="X87">
            <v>0</v>
          </cell>
          <cell r="Y87">
            <v>0</v>
          </cell>
          <cell r="Z87">
            <v>0</v>
          </cell>
          <cell r="AA87">
            <v>0</v>
          </cell>
          <cell r="AB87">
            <v>0</v>
          </cell>
          <cell r="AC87">
            <v>0</v>
          </cell>
          <cell r="AD87">
            <v>0</v>
          </cell>
          <cell r="AE87">
            <v>0</v>
          </cell>
          <cell r="AF87">
            <v>0</v>
          </cell>
          <cell r="AG87">
            <v>0</v>
          </cell>
          <cell r="AL87">
            <v>0</v>
          </cell>
          <cell r="AM87">
            <v>0</v>
          </cell>
          <cell r="AN87">
            <v>0</v>
          </cell>
          <cell r="AO87">
            <v>0</v>
          </cell>
          <cell r="AP87">
            <v>0</v>
          </cell>
          <cell r="AQ87">
            <v>0</v>
          </cell>
          <cell r="AR87">
            <v>0</v>
          </cell>
          <cell r="AS87">
            <v>0</v>
          </cell>
          <cell r="AT87">
            <v>0</v>
          </cell>
          <cell r="AU87">
            <v>0</v>
          </cell>
          <cell r="AV87">
            <v>0</v>
          </cell>
          <cell r="AW87">
            <v>0</v>
          </cell>
          <cell r="AX87">
            <v>0</v>
          </cell>
          <cell r="BC87">
            <v>0</v>
          </cell>
          <cell r="BD87">
            <v>0</v>
          </cell>
          <cell r="BE87">
            <v>0</v>
          </cell>
          <cell r="BF87">
            <v>0</v>
          </cell>
          <cell r="BG87">
            <v>0</v>
          </cell>
          <cell r="BH87">
            <v>0</v>
          </cell>
          <cell r="BI87">
            <v>0</v>
          </cell>
          <cell r="BJ87">
            <v>0</v>
          </cell>
          <cell r="BK87">
            <v>0</v>
          </cell>
          <cell r="BL87">
            <v>0</v>
          </cell>
          <cell r="BM87">
            <v>0</v>
          </cell>
          <cell r="BN87">
            <v>0</v>
          </cell>
          <cell r="BO87">
            <v>0</v>
          </cell>
          <cell r="BV87">
            <v>0</v>
          </cell>
          <cell r="BW87">
            <v>0</v>
          </cell>
          <cell r="BX87">
            <v>0</v>
          </cell>
          <cell r="BY87">
            <v>0</v>
          </cell>
          <cell r="BZ87">
            <v>0</v>
          </cell>
          <cell r="CA87">
            <v>0</v>
          </cell>
          <cell r="CB87">
            <v>0</v>
          </cell>
          <cell r="CC87">
            <v>0</v>
          </cell>
          <cell r="CD87">
            <v>0</v>
          </cell>
          <cell r="CE87">
            <v>0</v>
          </cell>
          <cell r="CF87">
            <v>0</v>
          </cell>
          <cell r="CG87">
            <v>0</v>
          </cell>
          <cell r="CH87">
            <v>0</v>
          </cell>
        </row>
        <row r="88">
          <cell r="D88">
            <v>0</v>
          </cell>
          <cell r="E88">
            <v>0</v>
          </cell>
          <cell r="F88">
            <v>0</v>
          </cell>
          <cell r="G88">
            <v>0</v>
          </cell>
          <cell r="H88">
            <v>0</v>
          </cell>
          <cell r="I88">
            <v>0</v>
          </cell>
          <cell r="J88">
            <v>0</v>
          </cell>
          <cell r="K88">
            <v>0</v>
          </cell>
          <cell r="L88">
            <v>0</v>
          </cell>
          <cell r="M88">
            <v>0</v>
          </cell>
          <cell r="N88">
            <v>0</v>
          </cell>
          <cell r="O88">
            <v>0</v>
          </cell>
          <cell r="P88">
            <v>0</v>
          </cell>
          <cell r="U88">
            <v>0</v>
          </cell>
          <cell r="V88">
            <v>0</v>
          </cell>
          <cell r="W88">
            <v>0</v>
          </cell>
          <cell r="X88">
            <v>0</v>
          </cell>
          <cell r="Y88">
            <v>0</v>
          </cell>
          <cell r="Z88">
            <v>0</v>
          </cell>
          <cell r="AA88">
            <v>0</v>
          </cell>
          <cell r="AB88">
            <v>0</v>
          </cell>
          <cell r="AC88">
            <v>0</v>
          </cell>
          <cell r="AD88">
            <v>0</v>
          </cell>
          <cell r="AE88">
            <v>0</v>
          </cell>
          <cell r="AF88">
            <v>0</v>
          </cell>
          <cell r="AG88">
            <v>0</v>
          </cell>
          <cell r="AL88">
            <v>0</v>
          </cell>
          <cell r="AM88">
            <v>0</v>
          </cell>
          <cell r="AN88">
            <v>0</v>
          </cell>
          <cell r="AO88">
            <v>0</v>
          </cell>
          <cell r="AP88">
            <v>0</v>
          </cell>
          <cell r="AQ88">
            <v>0</v>
          </cell>
          <cell r="AR88">
            <v>0</v>
          </cell>
          <cell r="AS88">
            <v>0</v>
          </cell>
          <cell r="AT88">
            <v>0</v>
          </cell>
          <cell r="AU88">
            <v>0</v>
          </cell>
          <cell r="AV88">
            <v>0</v>
          </cell>
          <cell r="AW88">
            <v>0</v>
          </cell>
          <cell r="AX88">
            <v>0</v>
          </cell>
          <cell r="BC88">
            <v>0</v>
          </cell>
          <cell r="BD88">
            <v>0</v>
          </cell>
          <cell r="BE88">
            <v>0</v>
          </cell>
          <cell r="BF88">
            <v>0</v>
          </cell>
          <cell r="BG88">
            <v>0</v>
          </cell>
          <cell r="BH88">
            <v>0</v>
          </cell>
          <cell r="BI88">
            <v>0</v>
          </cell>
          <cell r="BJ88">
            <v>0</v>
          </cell>
          <cell r="BK88">
            <v>0</v>
          </cell>
          <cell r="BL88">
            <v>0</v>
          </cell>
          <cell r="BM88">
            <v>0</v>
          </cell>
          <cell r="BN88">
            <v>0</v>
          </cell>
          <cell r="BO88">
            <v>0</v>
          </cell>
          <cell r="BV88">
            <v>0</v>
          </cell>
          <cell r="BW88">
            <v>0</v>
          </cell>
          <cell r="BX88">
            <v>0</v>
          </cell>
          <cell r="BY88">
            <v>0</v>
          </cell>
          <cell r="BZ88">
            <v>0</v>
          </cell>
          <cell r="CA88">
            <v>0</v>
          </cell>
          <cell r="CB88">
            <v>0</v>
          </cell>
          <cell r="CC88">
            <v>0</v>
          </cell>
          <cell r="CD88">
            <v>0</v>
          </cell>
          <cell r="CE88">
            <v>0</v>
          </cell>
          <cell r="CF88">
            <v>0</v>
          </cell>
          <cell r="CG88">
            <v>0</v>
          </cell>
          <cell r="CH88">
            <v>0</v>
          </cell>
        </row>
        <row r="89">
          <cell r="D89">
            <v>0</v>
          </cell>
          <cell r="E89">
            <v>0</v>
          </cell>
          <cell r="F89">
            <v>0</v>
          </cell>
          <cell r="G89">
            <v>0</v>
          </cell>
          <cell r="H89">
            <v>0</v>
          </cell>
          <cell r="I89">
            <v>0</v>
          </cell>
          <cell r="J89">
            <v>0</v>
          </cell>
          <cell r="K89">
            <v>0</v>
          </cell>
          <cell r="L89">
            <v>0</v>
          </cell>
          <cell r="M89">
            <v>0</v>
          </cell>
          <cell r="N89">
            <v>0</v>
          </cell>
          <cell r="O89">
            <v>0</v>
          </cell>
          <cell r="P89">
            <v>0</v>
          </cell>
          <cell r="U89">
            <v>0</v>
          </cell>
          <cell r="V89">
            <v>0</v>
          </cell>
          <cell r="W89">
            <v>0</v>
          </cell>
          <cell r="X89">
            <v>0</v>
          </cell>
          <cell r="Y89">
            <v>0</v>
          </cell>
          <cell r="Z89">
            <v>0</v>
          </cell>
          <cell r="AA89">
            <v>0</v>
          </cell>
          <cell r="AB89">
            <v>0</v>
          </cell>
          <cell r="AC89">
            <v>0</v>
          </cell>
          <cell r="AD89">
            <v>0</v>
          </cell>
          <cell r="AE89">
            <v>0</v>
          </cell>
          <cell r="AF89">
            <v>0</v>
          </cell>
          <cell r="AG89">
            <v>0</v>
          </cell>
          <cell r="AL89">
            <v>0</v>
          </cell>
          <cell r="AM89">
            <v>0</v>
          </cell>
          <cell r="AN89">
            <v>0</v>
          </cell>
          <cell r="AO89">
            <v>0</v>
          </cell>
          <cell r="AP89">
            <v>0</v>
          </cell>
          <cell r="AQ89">
            <v>0</v>
          </cell>
          <cell r="AR89">
            <v>0</v>
          </cell>
          <cell r="AS89">
            <v>0</v>
          </cell>
          <cell r="AT89">
            <v>0</v>
          </cell>
          <cell r="AU89">
            <v>0</v>
          </cell>
          <cell r="AV89">
            <v>0</v>
          </cell>
          <cell r="AW89">
            <v>0</v>
          </cell>
          <cell r="AX89">
            <v>0</v>
          </cell>
          <cell r="BC89">
            <v>0</v>
          </cell>
          <cell r="BD89">
            <v>0</v>
          </cell>
          <cell r="BE89">
            <v>0</v>
          </cell>
          <cell r="BF89">
            <v>0</v>
          </cell>
          <cell r="BG89">
            <v>0</v>
          </cell>
          <cell r="BH89">
            <v>0</v>
          </cell>
          <cell r="BI89">
            <v>0</v>
          </cell>
          <cell r="BJ89">
            <v>0</v>
          </cell>
          <cell r="BK89">
            <v>0</v>
          </cell>
          <cell r="BL89">
            <v>0</v>
          </cell>
          <cell r="BM89">
            <v>0</v>
          </cell>
          <cell r="BN89">
            <v>0</v>
          </cell>
          <cell r="BO89">
            <v>0</v>
          </cell>
          <cell r="BV89">
            <v>0</v>
          </cell>
          <cell r="BW89">
            <v>0</v>
          </cell>
          <cell r="BX89">
            <v>0</v>
          </cell>
          <cell r="BY89">
            <v>0</v>
          </cell>
          <cell r="BZ89">
            <v>0</v>
          </cell>
          <cell r="CA89">
            <v>0</v>
          </cell>
          <cell r="CB89">
            <v>0</v>
          </cell>
          <cell r="CC89">
            <v>0</v>
          </cell>
          <cell r="CD89">
            <v>0</v>
          </cell>
          <cell r="CE89">
            <v>0</v>
          </cell>
          <cell r="CF89">
            <v>0</v>
          </cell>
          <cell r="CG89">
            <v>0</v>
          </cell>
          <cell r="CH89">
            <v>0</v>
          </cell>
        </row>
        <row r="90">
          <cell r="D90">
            <v>0</v>
          </cell>
          <cell r="E90">
            <v>0</v>
          </cell>
          <cell r="F90">
            <v>0</v>
          </cell>
          <cell r="G90">
            <v>0</v>
          </cell>
          <cell r="H90">
            <v>0</v>
          </cell>
          <cell r="I90">
            <v>0</v>
          </cell>
          <cell r="J90">
            <v>0</v>
          </cell>
          <cell r="K90">
            <v>0</v>
          </cell>
          <cell r="L90">
            <v>0</v>
          </cell>
          <cell r="M90">
            <v>0</v>
          </cell>
          <cell r="N90">
            <v>0</v>
          </cell>
          <cell r="O90">
            <v>0</v>
          </cell>
          <cell r="P90">
            <v>0</v>
          </cell>
          <cell r="U90">
            <v>0</v>
          </cell>
          <cell r="V90">
            <v>0</v>
          </cell>
          <cell r="W90">
            <v>0</v>
          </cell>
          <cell r="X90">
            <v>0</v>
          </cell>
          <cell r="Y90">
            <v>0</v>
          </cell>
          <cell r="Z90">
            <v>0</v>
          </cell>
          <cell r="AA90">
            <v>0</v>
          </cell>
          <cell r="AB90">
            <v>0</v>
          </cell>
          <cell r="AC90">
            <v>0</v>
          </cell>
          <cell r="AD90">
            <v>0</v>
          </cell>
          <cell r="AE90">
            <v>0</v>
          </cell>
          <cell r="AF90">
            <v>0</v>
          </cell>
          <cell r="AG90">
            <v>0</v>
          </cell>
          <cell r="AL90">
            <v>0</v>
          </cell>
          <cell r="AM90">
            <v>0</v>
          </cell>
          <cell r="AN90">
            <v>0</v>
          </cell>
          <cell r="AO90">
            <v>0</v>
          </cell>
          <cell r="AP90">
            <v>0</v>
          </cell>
          <cell r="AQ90">
            <v>0</v>
          </cell>
          <cell r="AR90">
            <v>0</v>
          </cell>
          <cell r="AS90">
            <v>0</v>
          </cell>
          <cell r="AT90">
            <v>0</v>
          </cell>
          <cell r="AU90">
            <v>0</v>
          </cell>
          <cell r="AV90">
            <v>0</v>
          </cell>
          <cell r="AW90">
            <v>0</v>
          </cell>
          <cell r="AX90">
            <v>0</v>
          </cell>
          <cell r="BC90">
            <v>0</v>
          </cell>
          <cell r="BD90">
            <v>0</v>
          </cell>
          <cell r="BE90">
            <v>0</v>
          </cell>
          <cell r="BF90">
            <v>0</v>
          </cell>
          <cell r="BG90">
            <v>0</v>
          </cell>
          <cell r="BH90">
            <v>0</v>
          </cell>
          <cell r="BI90">
            <v>0</v>
          </cell>
          <cell r="BJ90">
            <v>0</v>
          </cell>
          <cell r="BK90">
            <v>0</v>
          </cell>
          <cell r="BL90">
            <v>0</v>
          </cell>
          <cell r="BM90">
            <v>0</v>
          </cell>
          <cell r="BN90">
            <v>0</v>
          </cell>
          <cell r="BO90">
            <v>0</v>
          </cell>
          <cell r="BV90">
            <v>0</v>
          </cell>
          <cell r="BW90">
            <v>0</v>
          </cell>
          <cell r="BX90">
            <v>0</v>
          </cell>
          <cell r="BY90">
            <v>0</v>
          </cell>
          <cell r="BZ90">
            <v>0</v>
          </cell>
          <cell r="CA90">
            <v>0</v>
          </cell>
          <cell r="CB90">
            <v>0</v>
          </cell>
          <cell r="CC90">
            <v>0</v>
          </cell>
          <cell r="CD90">
            <v>0</v>
          </cell>
          <cell r="CE90">
            <v>0</v>
          </cell>
          <cell r="CF90">
            <v>0</v>
          </cell>
          <cell r="CG90">
            <v>0</v>
          </cell>
          <cell r="CH90">
            <v>0</v>
          </cell>
        </row>
        <row r="91">
          <cell r="D91">
            <v>0</v>
          </cell>
          <cell r="E91">
            <v>0</v>
          </cell>
          <cell r="F91">
            <v>0</v>
          </cell>
          <cell r="G91">
            <v>0</v>
          </cell>
          <cell r="H91">
            <v>0</v>
          </cell>
          <cell r="I91">
            <v>0</v>
          </cell>
          <cell r="J91">
            <v>0</v>
          </cell>
          <cell r="K91">
            <v>0</v>
          </cell>
          <cell r="L91">
            <v>0</v>
          </cell>
          <cell r="M91">
            <v>0</v>
          </cell>
          <cell r="N91">
            <v>0</v>
          </cell>
          <cell r="O91">
            <v>0</v>
          </cell>
          <cell r="P91">
            <v>0</v>
          </cell>
          <cell r="U91">
            <v>0</v>
          </cell>
          <cell r="V91">
            <v>0</v>
          </cell>
          <cell r="W91">
            <v>0</v>
          </cell>
          <cell r="X91">
            <v>0</v>
          </cell>
          <cell r="Y91">
            <v>0</v>
          </cell>
          <cell r="Z91">
            <v>0</v>
          </cell>
          <cell r="AA91">
            <v>0</v>
          </cell>
          <cell r="AB91">
            <v>0</v>
          </cell>
          <cell r="AC91">
            <v>0</v>
          </cell>
          <cell r="AD91">
            <v>0</v>
          </cell>
          <cell r="AE91">
            <v>0</v>
          </cell>
          <cell r="AF91">
            <v>0</v>
          </cell>
          <cell r="AG91">
            <v>0</v>
          </cell>
          <cell r="AL91">
            <v>0</v>
          </cell>
          <cell r="AM91">
            <v>0</v>
          </cell>
          <cell r="AN91">
            <v>0</v>
          </cell>
          <cell r="AO91">
            <v>0</v>
          </cell>
          <cell r="AP91">
            <v>0</v>
          </cell>
          <cell r="AQ91">
            <v>0</v>
          </cell>
          <cell r="AR91">
            <v>0</v>
          </cell>
          <cell r="AS91">
            <v>0</v>
          </cell>
          <cell r="AT91">
            <v>0</v>
          </cell>
          <cell r="AU91">
            <v>0</v>
          </cell>
          <cell r="AV91">
            <v>0</v>
          </cell>
          <cell r="AW91">
            <v>0</v>
          </cell>
          <cell r="AX91">
            <v>0</v>
          </cell>
          <cell r="BC91">
            <v>0</v>
          </cell>
          <cell r="BD91">
            <v>0</v>
          </cell>
          <cell r="BE91">
            <v>0</v>
          </cell>
          <cell r="BF91">
            <v>0</v>
          </cell>
          <cell r="BG91">
            <v>0</v>
          </cell>
          <cell r="BH91">
            <v>0</v>
          </cell>
          <cell r="BI91">
            <v>0</v>
          </cell>
          <cell r="BJ91">
            <v>0</v>
          </cell>
          <cell r="BK91">
            <v>0</v>
          </cell>
          <cell r="BL91">
            <v>0</v>
          </cell>
          <cell r="BM91">
            <v>0</v>
          </cell>
          <cell r="BN91">
            <v>0</v>
          </cell>
          <cell r="BO91">
            <v>0</v>
          </cell>
          <cell r="BV91">
            <v>0</v>
          </cell>
          <cell r="BW91">
            <v>0</v>
          </cell>
          <cell r="BX91">
            <v>0</v>
          </cell>
          <cell r="BY91">
            <v>0</v>
          </cell>
          <cell r="BZ91">
            <v>0</v>
          </cell>
          <cell r="CA91">
            <v>0</v>
          </cell>
          <cell r="CB91">
            <v>0</v>
          </cell>
          <cell r="CC91">
            <v>0</v>
          </cell>
          <cell r="CD91">
            <v>0</v>
          </cell>
          <cell r="CE91">
            <v>0</v>
          </cell>
          <cell r="CF91">
            <v>0</v>
          </cell>
          <cell r="CG91">
            <v>0</v>
          </cell>
          <cell r="CH91">
            <v>0</v>
          </cell>
        </row>
        <row r="92">
          <cell r="D92">
            <v>0</v>
          </cell>
          <cell r="E92">
            <v>0</v>
          </cell>
          <cell r="F92">
            <v>0</v>
          </cell>
          <cell r="G92">
            <v>0</v>
          </cell>
          <cell r="H92">
            <v>0</v>
          </cell>
          <cell r="I92">
            <v>0</v>
          </cell>
          <cell r="J92">
            <v>0</v>
          </cell>
          <cell r="K92">
            <v>0</v>
          </cell>
          <cell r="L92">
            <v>0</v>
          </cell>
          <cell r="M92">
            <v>0</v>
          </cell>
          <cell r="N92">
            <v>0</v>
          </cell>
          <cell r="O92">
            <v>0</v>
          </cell>
          <cell r="P92">
            <v>0</v>
          </cell>
          <cell r="U92">
            <v>0</v>
          </cell>
          <cell r="V92">
            <v>0</v>
          </cell>
          <cell r="W92">
            <v>0</v>
          </cell>
          <cell r="X92">
            <v>0</v>
          </cell>
          <cell r="Y92">
            <v>0</v>
          </cell>
          <cell r="Z92">
            <v>0</v>
          </cell>
          <cell r="AA92">
            <v>0</v>
          </cell>
          <cell r="AB92">
            <v>0</v>
          </cell>
          <cell r="AC92">
            <v>0</v>
          </cell>
          <cell r="AD92">
            <v>0</v>
          </cell>
          <cell r="AE92">
            <v>0</v>
          </cell>
          <cell r="AF92">
            <v>0</v>
          </cell>
          <cell r="AG92">
            <v>0</v>
          </cell>
          <cell r="AL92">
            <v>0</v>
          </cell>
          <cell r="AM92">
            <v>0</v>
          </cell>
          <cell r="AN92">
            <v>0</v>
          </cell>
          <cell r="AO92">
            <v>0</v>
          </cell>
          <cell r="AP92">
            <v>0</v>
          </cell>
          <cell r="AQ92">
            <v>0</v>
          </cell>
          <cell r="AR92">
            <v>0</v>
          </cell>
          <cell r="AS92">
            <v>0</v>
          </cell>
          <cell r="AT92">
            <v>0</v>
          </cell>
          <cell r="AU92">
            <v>0</v>
          </cell>
          <cell r="AV92">
            <v>0</v>
          </cell>
          <cell r="AW92">
            <v>0</v>
          </cell>
          <cell r="AX92">
            <v>0</v>
          </cell>
          <cell r="BC92">
            <v>0</v>
          </cell>
          <cell r="BD92">
            <v>0</v>
          </cell>
          <cell r="BE92">
            <v>0</v>
          </cell>
          <cell r="BF92">
            <v>0</v>
          </cell>
          <cell r="BG92">
            <v>0</v>
          </cell>
          <cell r="BH92">
            <v>0</v>
          </cell>
          <cell r="BI92">
            <v>0</v>
          </cell>
          <cell r="BJ92">
            <v>0</v>
          </cell>
          <cell r="BK92">
            <v>0</v>
          </cell>
          <cell r="BL92">
            <v>0</v>
          </cell>
          <cell r="BM92">
            <v>0</v>
          </cell>
          <cell r="BN92">
            <v>0</v>
          </cell>
          <cell r="BO92">
            <v>0</v>
          </cell>
          <cell r="BV92">
            <v>0</v>
          </cell>
          <cell r="BW92">
            <v>0</v>
          </cell>
          <cell r="BX92">
            <v>0</v>
          </cell>
          <cell r="BY92">
            <v>0</v>
          </cell>
          <cell r="BZ92">
            <v>0</v>
          </cell>
          <cell r="CA92">
            <v>0</v>
          </cell>
          <cell r="CB92">
            <v>0</v>
          </cell>
          <cell r="CC92">
            <v>0</v>
          </cell>
          <cell r="CD92">
            <v>0</v>
          </cell>
          <cell r="CE92">
            <v>0</v>
          </cell>
          <cell r="CF92">
            <v>0</v>
          </cell>
          <cell r="CG92">
            <v>0</v>
          </cell>
          <cell r="CH92">
            <v>0</v>
          </cell>
        </row>
        <row r="93">
          <cell r="D93">
            <v>0</v>
          </cell>
          <cell r="E93">
            <v>0</v>
          </cell>
          <cell r="F93">
            <v>0</v>
          </cell>
          <cell r="G93">
            <v>0</v>
          </cell>
          <cell r="H93">
            <v>0</v>
          </cell>
          <cell r="I93">
            <v>0</v>
          </cell>
          <cell r="J93">
            <v>0</v>
          </cell>
          <cell r="K93">
            <v>0</v>
          </cell>
          <cell r="L93">
            <v>0</v>
          </cell>
          <cell r="M93">
            <v>0</v>
          </cell>
          <cell r="N93">
            <v>0</v>
          </cell>
          <cell r="O93">
            <v>0</v>
          </cell>
          <cell r="P93">
            <v>0</v>
          </cell>
          <cell r="U93">
            <v>0</v>
          </cell>
          <cell r="V93">
            <v>0</v>
          </cell>
          <cell r="W93">
            <v>0</v>
          </cell>
          <cell r="X93">
            <v>0</v>
          </cell>
          <cell r="Y93">
            <v>0</v>
          </cell>
          <cell r="Z93">
            <v>0</v>
          </cell>
          <cell r="AA93">
            <v>0</v>
          </cell>
          <cell r="AB93">
            <v>0</v>
          </cell>
          <cell r="AC93">
            <v>0</v>
          </cell>
          <cell r="AD93">
            <v>0</v>
          </cell>
          <cell r="AE93">
            <v>0</v>
          </cell>
          <cell r="AF93">
            <v>0</v>
          </cell>
          <cell r="AG93">
            <v>0</v>
          </cell>
          <cell r="AL93">
            <v>0</v>
          </cell>
          <cell r="AM93">
            <v>0</v>
          </cell>
          <cell r="AN93">
            <v>0</v>
          </cell>
          <cell r="AO93">
            <v>0</v>
          </cell>
          <cell r="AP93">
            <v>0</v>
          </cell>
          <cell r="AQ93">
            <v>0</v>
          </cell>
          <cell r="AR93">
            <v>0</v>
          </cell>
          <cell r="AS93">
            <v>0</v>
          </cell>
          <cell r="AT93">
            <v>0</v>
          </cell>
          <cell r="AU93">
            <v>0</v>
          </cell>
          <cell r="AV93">
            <v>0</v>
          </cell>
          <cell r="AW93">
            <v>0</v>
          </cell>
          <cell r="AX93">
            <v>0</v>
          </cell>
          <cell r="BC93">
            <v>0</v>
          </cell>
          <cell r="BD93">
            <v>0</v>
          </cell>
          <cell r="BE93">
            <v>0</v>
          </cell>
          <cell r="BF93">
            <v>0</v>
          </cell>
          <cell r="BG93">
            <v>0</v>
          </cell>
          <cell r="BH93">
            <v>0</v>
          </cell>
          <cell r="BI93">
            <v>0</v>
          </cell>
          <cell r="BJ93">
            <v>0</v>
          </cell>
          <cell r="BK93">
            <v>0</v>
          </cell>
          <cell r="BL93">
            <v>0</v>
          </cell>
          <cell r="BM93">
            <v>0</v>
          </cell>
          <cell r="BN93">
            <v>0</v>
          </cell>
          <cell r="BO93">
            <v>0</v>
          </cell>
          <cell r="BV93">
            <v>0</v>
          </cell>
          <cell r="BW93">
            <v>0</v>
          </cell>
          <cell r="BX93">
            <v>0</v>
          </cell>
          <cell r="BY93">
            <v>0</v>
          </cell>
          <cell r="BZ93">
            <v>0</v>
          </cell>
          <cell r="CA93">
            <v>0</v>
          </cell>
          <cell r="CB93">
            <v>0</v>
          </cell>
          <cell r="CC93">
            <v>0</v>
          </cell>
          <cell r="CD93">
            <v>0</v>
          </cell>
          <cell r="CE93">
            <v>0</v>
          </cell>
          <cell r="CF93">
            <v>0</v>
          </cell>
          <cell r="CG93">
            <v>0</v>
          </cell>
          <cell r="CH93">
            <v>0</v>
          </cell>
        </row>
        <row r="94">
          <cell r="D94">
            <v>0</v>
          </cell>
          <cell r="E94">
            <v>0</v>
          </cell>
          <cell r="F94">
            <v>0</v>
          </cell>
          <cell r="G94">
            <v>0</v>
          </cell>
          <cell r="H94">
            <v>0</v>
          </cell>
          <cell r="I94">
            <v>0</v>
          </cell>
          <cell r="J94">
            <v>0</v>
          </cell>
          <cell r="K94">
            <v>0</v>
          </cell>
          <cell r="L94">
            <v>0</v>
          </cell>
          <cell r="M94">
            <v>0</v>
          </cell>
          <cell r="N94">
            <v>0</v>
          </cell>
          <cell r="O94">
            <v>0</v>
          </cell>
          <cell r="P94">
            <v>0</v>
          </cell>
          <cell r="U94">
            <v>0</v>
          </cell>
          <cell r="V94">
            <v>0</v>
          </cell>
          <cell r="W94">
            <v>0</v>
          </cell>
          <cell r="X94">
            <v>0</v>
          </cell>
          <cell r="Y94">
            <v>0</v>
          </cell>
          <cell r="Z94">
            <v>0</v>
          </cell>
          <cell r="AA94">
            <v>0</v>
          </cell>
          <cell r="AB94">
            <v>0</v>
          </cell>
          <cell r="AC94">
            <v>0</v>
          </cell>
          <cell r="AD94">
            <v>0</v>
          </cell>
          <cell r="AE94">
            <v>0</v>
          </cell>
          <cell r="AF94">
            <v>0</v>
          </cell>
          <cell r="AG94">
            <v>0</v>
          </cell>
          <cell r="AL94">
            <v>0</v>
          </cell>
          <cell r="AM94">
            <v>0</v>
          </cell>
          <cell r="AN94">
            <v>0</v>
          </cell>
          <cell r="AO94">
            <v>0</v>
          </cell>
          <cell r="AP94">
            <v>0</v>
          </cell>
          <cell r="AQ94">
            <v>0</v>
          </cell>
          <cell r="AR94">
            <v>0</v>
          </cell>
          <cell r="AS94">
            <v>0</v>
          </cell>
          <cell r="AT94">
            <v>0</v>
          </cell>
          <cell r="AU94">
            <v>0</v>
          </cell>
          <cell r="AV94">
            <v>0</v>
          </cell>
          <cell r="AW94">
            <v>0</v>
          </cell>
          <cell r="AX94">
            <v>0</v>
          </cell>
          <cell r="BC94">
            <v>0</v>
          </cell>
          <cell r="BD94">
            <v>0</v>
          </cell>
          <cell r="BE94">
            <v>0</v>
          </cell>
          <cell r="BF94">
            <v>0</v>
          </cell>
          <cell r="BG94">
            <v>0</v>
          </cell>
          <cell r="BH94">
            <v>0</v>
          </cell>
          <cell r="BI94">
            <v>0</v>
          </cell>
          <cell r="BJ94">
            <v>0</v>
          </cell>
          <cell r="BK94">
            <v>0</v>
          </cell>
          <cell r="BL94">
            <v>0</v>
          </cell>
          <cell r="BM94">
            <v>0</v>
          </cell>
          <cell r="BN94">
            <v>0</v>
          </cell>
          <cell r="BO94">
            <v>0</v>
          </cell>
          <cell r="BV94">
            <v>0</v>
          </cell>
          <cell r="BW94">
            <v>0</v>
          </cell>
          <cell r="BX94">
            <v>0</v>
          </cell>
          <cell r="BY94">
            <v>0</v>
          </cell>
          <cell r="BZ94">
            <v>0</v>
          </cell>
          <cell r="CA94">
            <v>0</v>
          </cell>
          <cell r="CB94">
            <v>0</v>
          </cell>
          <cell r="CC94">
            <v>0</v>
          </cell>
          <cell r="CD94">
            <v>0</v>
          </cell>
          <cell r="CE94">
            <v>0</v>
          </cell>
          <cell r="CF94">
            <v>0</v>
          </cell>
          <cell r="CG94">
            <v>0</v>
          </cell>
          <cell r="CH94">
            <v>0</v>
          </cell>
        </row>
        <row r="95">
          <cell r="D95">
            <v>0</v>
          </cell>
          <cell r="E95">
            <v>0</v>
          </cell>
          <cell r="F95">
            <v>0</v>
          </cell>
          <cell r="G95">
            <v>0</v>
          </cell>
          <cell r="H95">
            <v>0</v>
          </cell>
          <cell r="I95">
            <v>0</v>
          </cell>
          <cell r="J95">
            <v>0</v>
          </cell>
          <cell r="K95">
            <v>0</v>
          </cell>
          <cell r="L95">
            <v>0</v>
          </cell>
          <cell r="M95">
            <v>0</v>
          </cell>
          <cell r="N95">
            <v>0</v>
          </cell>
          <cell r="O95">
            <v>0</v>
          </cell>
          <cell r="P95">
            <v>0</v>
          </cell>
          <cell r="U95">
            <v>0</v>
          </cell>
          <cell r="V95">
            <v>0</v>
          </cell>
          <cell r="W95">
            <v>0</v>
          </cell>
          <cell r="X95">
            <v>0</v>
          </cell>
          <cell r="Y95">
            <v>0</v>
          </cell>
          <cell r="Z95">
            <v>0</v>
          </cell>
          <cell r="AA95">
            <v>0</v>
          </cell>
          <cell r="AB95">
            <v>0</v>
          </cell>
          <cell r="AC95">
            <v>0</v>
          </cell>
          <cell r="AD95">
            <v>0</v>
          </cell>
          <cell r="AE95">
            <v>0</v>
          </cell>
          <cell r="AF95">
            <v>0</v>
          </cell>
          <cell r="AG95">
            <v>0</v>
          </cell>
          <cell r="AL95">
            <v>0</v>
          </cell>
          <cell r="AM95">
            <v>0</v>
          </cell>
          <cell r="AN95">
            <v>0</v>
          </cell>
          <cell r="AO95">
            <v>0</v>
          </cell>
          <cell r="AP95">
            <v>0</v>
          </cell>
          <cell r="AQ95">
            <v>0</v>
          </cell>
          <cell r="AR95">
            <v>0</v>
          </cell>
          <cell r="AS95">
            <v>0</v>
          </cell>
          <cell r="AT95">
            <v>0</v>
          </cell>
          <cell r="AU95">
            <v>0</v>
          </cell>
          <cell r="AV95">
            <v>0</v>
          </cell>
          <cell r="AW95">
            <v>0</v>
          </cell>
          <cell r="AX95">
            <v>0</v>
          </cell>
          <cell r="BC95">
            <v>0</v>
          </cell>
          <cell r="BD95">
            <v>0</v>
          </cell>
          <cell r="BE95">
            <v>0</v>
          </cell>
          <cell r="BF95">
            <v>0</v>
          </cell>
          <cell r="BG95">
            <v>0</v>
          </cell>
          <cell r="BH95">
            <v>0</v>
          </cell>
          <cell r="BI95">
            <v>0</v>
          </cell>
          <cell r="BJ95">
            <v>0</v>
          </cell>
          <cell r="BK95">
            <v>0</v>
          </cell>
          <cell r="BL95">
            <v>0</v>
          </cell>
          <cell r="BM95">
            <v>0</v>
          </cell>
          <cell r="BN95">
            <v>0</v>
          </cell>
          <cell r="BO95">
            <v>0</v>
          </cell>
          <cell r="BV95">
            <v>0</v>
          </cell>
          <cell r="BW95">
            <v>0</v>
          </cell>
          <cell r="BX95">
            <v>0</v>
          </cell>
          <cell r="BY95">
            <v>0</v>
          </cell>
          <cell r="BZ95">
            <v>0</v>
          </cell>
          <cell r="CA95">
            <v>0</v>
          </cell>
          <cell r="CB95">
            <v>0</v>
          </cell>
          <cell r="CC95">
            <v>0</v>
          </cell>
          <cell r="CD95">
            <v>0</v>
          </cell>
          <cell r="CE95">
            <v>0</v>
          </cell>
          <cell r="CF95">
            <v>0</v>
          </cell>
          <cell r="CG95">
            <v>0</v>
          </cell>
          <cell r="CH95">
            <v>0</v>
          </cell>
        </row>
        <row r="96">
          <cell r="D96">
            <v>0</v>
          </cell>
          <cell r="E96">
            <v>0</v>
          </cell>
          <cell r="F96">
            <v>0</v>
          </cell>
          <cell r="G96">
            <v>0</v>
          </cell>
          <cell r="H96">
            <v>0</v>
          </cell>
          <cell r="I96">
            <v>0</v>
          </cell>
          <cell r="J96">
            <v>0</v>
          </cell>
          <cell r="K96">
            <v>0</v>
          </cell>
          <cell r="L96">
            <v>0</v>
          </cell>
          <cell r="M96">
            <v>0</v>
          </cell>
          <cell r="N96">
            <v>0</v>
          </cell>
          <cell r="O96">
            <v>0</v>
          </cell>
          <cell r="P96">
            <v>0</v>
          </cell>
          <cell r="U96">
            <v>0</v>
          </cell>
          <cell r="V96">
            <v>0</v>
          </cell>
          <cell r="W96">
            <v>0</v>
          </cell>
          <cell r="X96">
            <v>0</v>
          </cell>
          <cell r="Y96">
            <v>0</v>
          </cell>
          <cell r="Z96">
            <v>0</v>
          </cell>
          <cell r="AA96">
            <v>0</v>
          </cell>
          <cell r="AB96">
            <v>0</v>
          </cell>
          <cell r="AC96">
            <v>0</v>
          </cell>
          <cell r="AD96">
            <v>0</v>
          </cell>
          <cell r="AE96">
            <v>0</v>
          </cell>
          <cell r="AF96">
            <v>0</v>
          </cell>
          <cell r="AG96">
            <v>0</v>
          </cell>
          <cell r="AL96">
            <v>0</v>
          </cell>
          <cell r="AM96">
            <v>0</v>
          </cell>
          <cell r="AN96">
            <v>0</v>
          </cell>
          <cell r="AO96">
            <v>0</v>
          </cell>
          <cell r="AP96">
            <v>0</v>
          </cell>
          <cell r="AQ96">
            <v>0</v>
          </cell>
          <cell r="AR96">
            <v>0</v>
          </cell>
          <cell r="AS96">
            <v>0</v>
          </cell>
          <cell r="AT96">
            <v>0</v>
          </cell>
          <cell r="AU96">
            <v>0</v>
          </cell>
          <cell r="AV96">
            <v>0</v>
          </cell>
          <cell r="AW96">
            <v>0</v>
          </cell>
          <cell r="AX96">
            <v>0</v>
          </cell>
          <cell r="BC96">
            <v>0</v>
          </cell>
          <cell r="BD96">
            <v>0</v>
          </cell>
          <cell r="BE96">
            <v>0</v>
          </cell>
          <cell r="BF96">
            <v>0</v>
          </cell>
          <cell r="BG96">
            <v>0</v>
          </cell>
          <cell r="BH96">
            <v>0</v>
          </cell>
          <cell r="BI96">
            <v>0</v>
          </cell>
          <cell r="BJ96">
            <v>0</v>
          </cell>
          <cell r="BK96">
            <v>0</v>
          </cell>
          <cell r="BL96">
            <v>0</v>
          </cell>
          <cell r="BM96">
            <v>0</v>
          </cell>
          <cell r="BN96">
            <v>0</v>
          </cell>
          <cell r="BO96">
            <v>0</v>
          </cell>
          <cell r="BV96">
            <v>0</v>
          </cell>
          <cell r="BW96">
            <v>0</v>
          </cell>
          <cell r="BX96">
            <v>0</v>
          </cell>
          <cell r="BY96">
            <v>0</v>
          </cell>
          <cell r="BZ96">
            <v>0</v>
          </cell>
          <cell r="CA96">
            <v>0</v>
          </cell>
          <cell r="CB96">
            <v>0</v>
          </cell>
          <cell r="CC96">
            <v>0</v>
          </cell>
          <cell r="CD96">
            <v>0</v>
          </cell>
          <cell r="CE96">
            <v>0</v>
          </cell>
          <cell r="CF96">
            <v>0</v>
          </cell>
          <cell r="CG96">
            <v>0</v>
          </cell>
          <cell r="CH96">
            <v>0</v>
          </cell>
        </row>
        <row r="97">
          <cell r="D97">
            <v>0</v>
          </cell>
          <cell r="E97">
            <v>0</v>
          </cell>
          <cell r="F97">
            <v>0</v>
          </cell>
          <cell r="G97">
            <v>0</v>
          </cell>
          <cell r="H97">
            <v>0</v>
          </cell>
          <cell r="I97">
            <v>0</v>
          </cell>
          <cell r="J97">
            <v>0</v>
          </cell>
          <cell r="K97">
            <v>0</v>
          </cell>
          <cell r="L97">
            <v>0</v>
          </cell>
          <cell r="M97">
            <v>0</v>
          </cell>
          <cell r="N97">
            <v>0</v>
          </cell>
          <cell r="O97">
            <v>0</v>
          </cell>
          <cell r="P97">
            <v>0</v>
          </cell>
          <cell r="U97">
            <v>0</v>
          </cell>
          <cell r="V97">
            <v>0</v>
          </cell>
          <cell r="W97">
            <v>0</v>
          </cell>
          <cell r="X97">
            <v>0</v>
          </cell>
          <cell r="Y97">
            <v>0</v>
          </cell>
          <cell r="Z97">
            <v>0</v>
          </cell>
          <cell r="AA97">
            <v>0</v>
          </cell>
          <cell r="AB97">
            <v>0</v>
          </cell>
          <cell r="AC97">
            <v>0</v>
          </cell>
          <cell r="AD97">
            <v>0</v>
          </cell>
          <cell r="AE97">
            <v>0</v>
          </cell>
          <cell r="AF97">
            <v>0</v>
          </cell>
          <cell r="AG97">
            <v>0</v>
          </cell>
          <cell r="AL97">
            <v>0</v>
          </cell>
          <cell r="AM97">
            <v>0</v>
          </cell>
          <cell r="AN97">
            <v>0</v>
          </cell>
          <cell r="AO97">
            <v>0</v>
          </cell>
          <cell r="AP97">
            <v>0</v>
          </cell>
          <cell r="AQ97">
            <v>0</v>
          </cell>
          <cell r="AR97">
            <v>0</v>
          </cell>
          <cell r="AS97">
            <v>0</v>
          </cell>
          <cell r="AT97">
            <v>0</v>
          </cell>
          <cell r="AU97">
            <v>0</v>
          </cell>
          <cell r="AV97">
            <v>0</v>
          </cell>
          <cell r="AW97">
            <v>0</v>
          </cell>
          <cell r="AX97">
            <v>0</v>
          </cell>
          <cell r="BC97">
            <v>0</v>
          </cell>
          <cell r="BD97">
            <v>0</v>
          </cell>
          <cell r="BE97">
            <v>0</v>
          </cell>
          <cell r="BF97">
            <v>0</v>
          </cell>
          <cell r="BG97">
            <v>0</v>
          </cell>
          <cell r="BH97">
            <v>0</v>
          </cell>
          <cell r="BI97">
            <v>0</v>
          </cell>
          <cell r="BJ97">
            <v>0</v>
          </cell>
          <cell r="BK97">
            <v>0</v>
          </cell>
          <cell r="BL97">
            <v>0</v>
          </cell>
          <cell r="BM97">
            <v>0</v>
          </cell>
          <cell r="BN97">
            <v>0</v>
          </cell>
          <cell r="BO97">
            <v>0</v>
          </cell>
          <cell r="BV97">
            <v>0</v>
          </cell>
          <cell r="BW97">
            <v>0</v>
          </cell>
          <cell r="BX97">
            <v>0</v>
          </cell>
          <cell r="BY97">
            <v>0</v>
          </cell>
          <cell r="BZ97">
            <v>0</v>
          </cell>
          <cell r="CA97">
            <v>0</v>
          </cell>
          <cell r="CB97">
            <v>0</v>
          </cell>
          <cell r="CC97">
            <v>0</v>
          </cell>
          <cell r="CD97">
            <v>0</v>
          </cell>
          <cell r="CE97">
            <v>0</v>
          </cell>
          <cell r="CF97">
            <v>0</v>
          </cell>
          <cell r="CG97">
            <v>0</v>
          </cell>
          <cell r="CH97">
            <v>0</v>
          </cell>
        </row>
        <row r="98">
          <cell r="D98">
            <v>0</v>
          </cell>
          <cell r="E98">
            <v>0</v>
          </cell>
          <cell r="F98">
            <v>0</v>
          </cell>
          <cell r="G98">
            <v>0</v>
          </cell>
          <cell r="H98">
            <v>0</v>
          </cell>
          <cell r="I98">
            <v>0</v>
          </cell>
          <cell r="J98">
            <v>0</v>
          </cell>
          <cell r="K98">
            <v>0</v>
          </cell>
          <cell r="L98">
            <v>0</v>
          </cell>
          <cell r="M98">
            <v>0</v>
          </cell>
          <cell r="N98">
            <v>0</v>
          </cell>
          <cell r="O98">
            <v>0</v>
          </cell>
          <cell r="P98">
            <v>0</v>
          </cell>
          <cell r="U98">
            <v>0</v>
          </cell>
          <cell r="V98">
            <v>0</v>
          </cell>
          <cell r="W98">
            <v>0</v>
          </cell>
          <cell r="X98">
            <v>0</v>
          </cell>
          <cell r="Y98">
            <v>0</v>
          </cell>
          <cell r="Z98">
            <v>0</v>
          </cell>
          <cell r="AA98">
            <v>0</v>
          </cell>
          <cell r="AB98">
            <v>0</v>
          </cell>
          <cell r="AC98">
            <v>0</v>
          </cell>
          <cell r="AD98">
            <v>0</v>
          </cell>
          <cell r="AE98">
            <v>0</v>
          </cell>
          <cell r="AF98">
            <v>0</v>
          </cell>
          <cell r="AG98">
            <v>0</v>
          </cell>
          <cell r="AL98">
            <v>0</v>
          </cell>
          <cell r="AM98">
            <v>0</v>
          </cell>
          <cell r="AN98">
            <v>0</v>
          </cell>
          <cell r="AO98">
            <v>0</v>
          </cell>
          <cell r="AP98">
            <v>0</v>
          </cell>
          <cell r="AQ98">
            <v>0</v>
          </cell>
          <cell r="AR98">
            <v>0</v>
          </cell>
          <cell r="AS98">
            <v>0</v>
          </cell>
          <cell r="AT98">
            <v>0</v>
          </cell>
          <cell r="AU98">
            <v>0</v>
          </cell>
          <cell r="AV98">
            <v>0</v>
          </cell>
          <cell r="AW98">
            <v>0</v>
          </cell>
          <cell r="AX98">
            <v>0</v>
          </cell>
          <cell r="BC98">
            <v>0</v>
          </cell>
          <cell r="BD98">
            <v>0</v>
          </cell>
          <cell r="BE98">
            <v>0</v>
          </cell>
          <cell r="BF98">
            <v>0</v>
          </cell>
          <cell r="BG98">
            <v>0</v>
          </cell>
          <cell r="BH98">
            <v>0</v>
          </cell>
          <cell r="BI98">
            <v>0</v>
          </cell>
          <cell r="BJ98">
            <v>0</v>
          </cell>
          <cell r="BK98">
            <v>0</v>
          </cell>
          <cell r="BL98">
            <v>0</v>
          </cell>
          <cell r="BM98">
            <v>0</v>
          </cell>
          <cell r="BN98">
            <v>0</v>
          </cell>
          <cell r="BO98">
            <v>0</v>
          </cell>
          <cell r="BV98">
            <v>0</v>
          </cell>
          <cell r="BW98">
            <v>0</v>
          </cell>
          <cell r="BX98">
            <v>0</v>
          </cell>
          <cell r="BY98">
            <v>0</v>
          </cell>
          <cell r="BZ98">
            <v>0</v>
          </cell>
          <cell r="CA98">
            <v>0</v>
          </cell>
          <cell r="CB98">
            <v>0</v>
          </cell>
          <cell r="CC98">
            <v>0</v>
          </cell>
          <cell r="CD98">
            <v>0</v>
          </cell>
          <cell r="CE98">
            <v>0</v>
          </cell>
          <cell r="CF98">
            <v>0</v>
          </cell>
          <cell r="CG98">
            <v>0</v>
          </cell>
          <cell r="CH98">
            <v>0</v>
          </cell>
        </row>
        <row r="99">
          <cell r="D99">
            <v>0</v>
          </cell>
          <cell r="E99">
            <v>0</v>
          </cell>
          <cell r="F99">
            <v>0</v>
          </cell>
          <cell r="G99">
            <v>0</v>
          </cell>
          <cell r="H99">
            <v>0</v>
          </cell>
          <cell r="I99">
            <v>0</v>
          </cell>
          <cell r="J99">
            <v>0</v>
          </cell>
          <cell r="K99">
            <v>0</v>
          </cell>
          <cell r="L99">
            <v>0</v>
          </cell>
          <cell r="M99">
            <v>0</v>
          </cell>
          <cell r="N99">
            <v>0</v>
          </cell>
          <cell r="O99">
            <v>0</v>
          </cell>
          <cell r="P99">
            <v>0</v>
          </cell>
          <cell r="U99">
            <v>0</v>
          </cell>
          <cell r="V99">
            <v>0</v>
          </cell>
          <cell r="W99">
            <v>0</v>
          </cell>
          <cell r="X99">
            <v>0</v>
          </cell>
          <cell r="Y99">
            <v>0</v>
          </cell>
          <cell r="Z99">
            <v>0</v>
          </cell>
          <cell r="AA99">
            <v>0</v>
          </cell>
          <cell r="AB99">
            <v>0</v>
          </cell>
          <cell r="AC99">
            <v>0</v>
          </cell>
          <cell r="AD99">
            <v>0</v>
          </cell>
          <cell r="AE99">
            <v>0</v>
          </cell>
          <cell r="AF99">
            <v>0</v>
          </cell>
          <cell r="AG99">
            <v>0</v>
          </cell>
          <cell r="AL99">
            <v>0</v>
          </cell>
          <cell r="AM99">
            <v>0</v>
          </cell>
          <cell r="AN99">
            <v>0</v>
          </cell>
          <cell r="AO99">
            <v>0</v>
          </cell>
          <cell r="AP99">
            <v>0</v>
          </cell>
          <cell r="AQ99">
            <v>0</v>
          </cell>
          <cell r="AR99">
            <v>0</v>
          </cell>
          <cell r="AS99">
            <v>0</v>
          </cell>
          <cell r="AT99">
            <v>0</v>
          </cell>
          <cell r="AU99">
            <v>0</v>
          </cell>
          <cell r="AV99">
            <v>0</v>
          </cell>
          <cell r="AW99">
            <v>0</v>
          </cell>
          <cell r="AX99">
            <v>0</v>
          </cell>
          <cell r="BC99">
            <v>0</v>
          </cell>
          <cell r="BD99">
            <v>0</v>
          </cell>
          <cell r="BE99">
            <v>0</v>
          </cell>
          <cell r="BF99">
            <v>0</v>
          </cell>
          <cell r="BG99">
            <v>0</v>
          </cell>
          <cell r="BH99">
            <v>0</v>
          </cell>
          <cell r="BI99">
            <v>0</v>
          </cell>
          <cell r="BJ99">
            <v>0</v>
          </cell>
          <cell r="BK99">
            <v>0</v>
          </cell>
          <cell r="BL99">
            <v>0</v>
          </cell>
          <cell r="BM99">
            <v>0</v>
          </cell>
          <cell r="BN99">
            <v>0</v>
          </cell>
          <cell r="BO99">
            <v>0</v>
          </cell>
          <cell r="BV99">
            <v>0</v>
          </cell>
          <cell r="BW99">
            <v>0</v>
          </cell>
          <cell r="BX99">
            <v>0</v>
          </cell>
          <cell r="BY99">
            <v>0</v>
          </cell>
          <cell r="BZ99">
            <v>0</v>
          </cell>
          <cell r="CA99">
            <v>0</v>
          </cell>
          <cell r="CB99">
            <v>0</v>
          </cell>
          <cell r="CC99">
            <v>0</v>
          </cell>
          <cell r="CD99">
            <v>0</v>
          </cell>
          <cell r="CE99">
            <v>0</v>
          </cell>
          <cell r="CF99">
            <v>0</v>
          </cell>
          <cell r="CG99">
            <v>0</v>
          </cell>
          <cell r="CH99">
            <v>0</v>
          </cell>
        </row>
        <row r="102">
          <cell r="D102">
            <v>0</v>
          </cell>
          <cell r="E102">
            <v>0</v>
          </cell>
          <cell r="F102">
            <v>0</v>
          </cell>
          <cell r="G102">
            <v>0</v>
          </cell>
          <cell r="H102">
            <v>0</v>
          </cell>
          <cell r="I102">
            <v>0</v>
          </cell>
          <cell r="J102">
            <v>0</v>
          </cell>
          <cell r="K102">
            <v>0</v>
          </cell>
          <cell r="L102">
            <v>0</v>
          </cell>
          <cell r="M102">
            <v>0</v>
          </cell>
          <cell r="N102">
            <v>0</v>
          </cell>
          <cell r="O102">
            <v>0</v>
          </cell>
          <cell r="P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row>
        <row r="103">
          <cell r="D103">
            <v>0</v>
          </cell>
          <cell r="E103">
            <v>0</v>
          </cell>
          <cell r="F103">
            <v>0</v>
          </cell>
          <cell r="G103">
            <v>0</v>
          </cell>
          <cell r="H103">
            <v>0</v>
          </cell>
          <cell r="I103">
            <v>0</v>
          </cell>
          <cell r="J103">
            <v>0</v>
          </cell>
          <cell r="K103">
            <v>0</v>
          </cell>
          <cell r="L103">
            <v>0</v>
          </cell>
          <cell r="M103">
            <v>0</v>
          </cell>
          <cell r="N103">
            <v>0</v>
          </cell>
          <cell r="O103">
            <v>0</v>
          </cell>
          <cell r="P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row>
        <row r="105">
          <cell r="D105">
            <v>0</v>
          </cell>
          <cell r="E105">
            <v>0</v>
          </cell>
          <cell r="F105">
            <v>0</v>
          </cell>
          <cell r="G105">
            <v>0</v>
          </cell>
          <cell r="H105">
            <v>0</v>
          </cell>
          <cell r="I105">
            <v>0</v>
          </cell>
          <cell r="J105">
            <v>0</v>
          </cell>
          <cell r="K105">
            <v>0</v>
          </cell>
          <cell r="L105">
            <v>0</v>
          </cell>
          <cell r="M105">
            <v>0</v>
          </cell>
          <cell r="N105">
            <v>0</v>
          </cell>
          <cell r="O105">
            <v>0</v>
          </cell>
          <cell r="P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row>
        <row r="107">
          <cell r="D107">
            <v>0</v>
          </cell>
          <cell r="E107">
            <v>0</v>
          </cell>
          <cell r="F107">
            <v>0</v>
          </cell>
          <cell r="G107">
            <v>0</v>
          </cell>
          <cell r="H107">
            <v>0</v>
          </cell>
          <cell r="I107">
            <v>0</v>
          </cell>
          <cell r="J107">
            <v>0</v>
          </cell>
          <cell r="K107">
            <v>0</v>
          </cell>
          <cell r="L107">
            <v>0</v>
          </cell>
          <cell r="M107">
            <v>0</v>
          </cell>
          <cell r="N107">
            <v>0</v>
          </cell>
          <cell r="O107">
            <v>0</v>
          </cell>
          <cell r="P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row>
        <row r="108">
          <cell r="D108">
            <v>0</v>
          </cell>
          <cell r="E108">
            <v>0</v>
          </cell>
          <cell r="F108">
            <v>0</v>
          </cell>
          <cell r="G108">
            <v>0</v>
          </cell>
          <cell r="H108">
            <v>0</v>
          </cell>
          <cell r="I108">
            <v>0</v>
          </cell>
          <cell r="J108">
            <v>0</v>
          </cell>
          <cell r="K108">
            <v>0</v>
          </cell>
          <cell r="L108">
            <v>0</v>
          </cell>
          <cell r="M108">
            <v>0</v>
          </cell>
          <cell r="N108">
            <v>0</v>
          </cell>
          <cell r="O108">
            <v>0</v>
          </cell>
          <cell r="P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row>
        <row r="109">
          <cell r="D109">
            <v>0</v>
          </cell>
          <cell r="E109">
            <v>0</v>
          </cell>
          <cell r="F109">
            <v>0</v>
          </cell>
          <cell r="G109">
            <v>0</v>
          </cell>
          <cell r="H109">
            <v>0</v>
          </cell>
          <cell r="I109">
            <v>0</v>
          </cell>
          <cell r="J109">
            <v>0</v>
          </cell>
          <cell r="K109">
            <v>0</v>
          </cell>
          <cell r="L109">
            <v>0</v>
          </cell>
          <cell r="M109">
            <v>0</v>
          </cell>
          <cell r="N109">
            <v>0</v>
          </cell>
          <cell r="O109">
            <v>0</v>
          </cell>
          <cell r="P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row>
        <row r="110">
          <cell r="D110">
            <v>0</v>
          </cell>
          <cell r="E110">
            <v>0</v>
          </cell>
          <cell r="F110">
            <v>0</v>
          </cell>
          <cell r="G110">
            <v>0</v>
          </cell>
          <cell r="H110">
            <v>0</v>
          </cell>
          <cell r="I110">
            <v>0</v>
          </cell>
          <cell r="J110">
            <v>0</v>
          </cell>
          <cell r="K110">
            <v>0</v>
          </cell>
          <cell r="L110">
            <v>0</v>
          </cell>
          <cell r="M110">
            <v>0</v>
          </cell>
          <cell r="N110">
            <v>0</v>
          </cell>
          <cell r="O110">
            <v>0</v>
          </cell>
          <cell r="P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row>
        <row r="111">
          <cell r="D111">
            <v>0</v>
          </cell>
          <cell r="E111">
            <v>0</v>
          </cell>
          <cell r="F111">
            <v>0</v>
          </cell>
          <cell r="G111">
            <v>0</v>
          </cell>
          <cell r="H111">
            <v>0</v>
          </cell>
          <cell r="I111">
            <v>0</v>
          </cell>
          <cell r="J111">
            <v>0</v>
          </cell>
          <cell r="K111">
            <v>0</v>
          </cell>
          <cell r="L111">
            <v>0</v>
          </cell>
          <cell r="M111">
            <v>0</v>
          </cell>
          <cell r="N111">
            <v>0</v>
          </cell>
          <cell r="O111">
            <v>0</v>
          </cell>
          <cell r="P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row>
        <row r="112">
          <cell r="D112">
            <v>0</v>
          </cell>
          <cell r="E112">
            <v>0</v>
          </cell>
          <cell r="F112">
            <v>0</v>
          </cell>
          <cell r="G112">
            <v>0</v>
          </cell>
          <cell r="H112">
            <v>0</v>
          </cell>
          <cell r="I112">
            <v>0</v>
          </cell>
          <cell r="J112">
            <v>0</v>
          </cell>
          <cell r="K112">
            <v>0</v>
          </cell>
          <cell r="L112">
            <v>0</v>
          </cell>
          <cell r="M112">
            <v>0</v>
          </cell>
          <cell r="N112">
            <v>0</v>
          </cell>
          <cell r="O112">
            <v>0</v>
          </cell>
          <cell r="P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row>
        <row r="113">
          <cell r="D113">
            <v>0</v>
          </cell>
          <cell r="E113">
            <v>0</v>
          </cell>
          <cell r="F113">
            <v>0</v>
          </cell>
          <cell r="G113">
            <v>0</v>
          </cell>
          <cell r="H113">
            <v>0</v>
          </cell>
          <cell r="I113">
            <v>0</v>
          </cell>
          <cell r="J113">
            <v>0</v>
          </cell>
          <cell r="K113">
            <v>0</v>
          </cell>
          <cell r="L113">
            <v>0</v>
          </cell>
          <cell r="M113">
            <v>0</v>
          </cell>
          <cell r="N113">
            <v>0</v>
          </cell>
          <cell r="O113">
            <v>0</v>
          </cell>
          <cell r="P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row>
        <row r="114">
          <cell r="D114">
            <v>0</v>
          </cell>
          <cell r="E114">
            <v>0</v>
          </cell>
          <cell r="F114">
            <v>0</v>
          </cell>
          <cell r="G114">
            <v>0</v>
          </cell>
          <cell r="H114">
            <v>0</v>
          </cell>
          <cell r="I114">
            <v>0</v>
          </cell>
          <cell r="J114">
            <v>0</v>
          </cell>
          <cell r="K114">
            <v>0</v>
          </cell>
          <cell r="L114">
            <v>0</v>
          </cell>
          <cell r="M114">
            <v>0</v>
          </cell>
          <cell r="N114">
            <v>0</v>
          </cell>
          <cell r="O114">
            <v>0</v>
          </cell>
          <cell r="P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row>
      </sheetData>
      <sheetData sheetId="75"/>
      <sheetData sheetId="76">
        <row r="8">
          <cell r="D8">
            <v>10</v>
          </cell>
          <cell r="E8">
            <v>137</v>
          </cell>
          <cell r="F8">
            <v>232</v>
          </cell>
          <cell r="G8">
            <v>119</v>
          </cell>
          <cell r="H8">
            <v>147</v>
          </cell>
          <cell r="I8">
            <v>87</v>
          </cell>
          <cell r="J8">
            <v>70</v>
          </cell>
          <cell r="K8">
            <v>80</v>
          </cell>
          <cell r="L8">
            <v>108</v>
          </cell>
          <cell r="M8">
            <v>64</v>
          </cell>
          <cell r="N8">
            <v>0</v>
          </cell>
          <cell r="O8">
            <v>0</v>
          </cell>
          <cell r="P8">
            <v>0</v>
          </cell>
          <cell r="U8">
            <v>0</v>
          </cell>
          <cell r="V8">
            <v>32</v>
          </cell>
          <cell r="W8">
            <v>87</v>
          </cell>
          <cell r="X8">
            <v>117</v>
          </cell>
          <cell r="Y8">
            <v>108</v>
          </cell>
          <cell r="Z8">
            <v>85</v>
          </cell>
          <cell r="AA8">
            <v>88</v>
          </cell>
          <cell r="AB8">
            <v>84</v>
          </cell>
          <cell r="AC8">
            <v>20</v>
          </cell>
          <cell r="AD8">
            <v>22</v>
          </cell>
          <cell r="AE8">
            <v>4</v>
          </cell>
          <cell r="AF8">
            <v>0</v>
          </cell>
          <cell r="AG8">
            <v>0</v>
          </cell>
          <cell r="AL8">
            <v>0</v>
          </cell>
          <cell r="AM8">
            <v>0</v>
          </cell>
          <cell r="AN8">
            <v>0</v>
          </cell>
          <cell r="AO8">
            <v>0</v>
          </cell>
          <cell r="AP8">
            <v>0</v>
          </cell>
          <cell r="AQ8">
            <v>0</v>
          </cell>
          <cell r="AR8">
            <v>0</v>
          </cell>
          <cell r="AS8">
            <v>0</v>
          </cell>
          <cell r="AT8">
            <v>0</v>
          </cell>
          <cell r="AU8">
            <v>0</v>
          </cell>
          <cell r="AV8">
            <v>0</v>
          </cell>
          <cell r="AW8">
            <v>0</v>
          </cell>
          <cell r="AX8">
            <v>0</v>
          </cell>
          <cell r="BC8">
            <v>0</v>
          </cell>
          <cell r="BD8">
            <v>0</v>
          </cell>
          <cell r="BE8">
            <v>0</v>
          </cell>
          <cell r="BF8">
            <v>0</v>
          </cell>
          <cell r="BG8">
            <v>0</v>
          </cell>
          <cell r="BH8">
            <v>0</v>
          </cell>
          <cell r="BI8">
            <v>0</v>
          </cell>
          <cell r="BJ8">
            <v>0</v>
          </cell>
          <cell r="BK8">
            <v>0</v>
          </cell>
          <cell r="BL8">
            <v>0</v>
          </cell>
          <cell r="BM8">
            <v>0</v>
          </cell>
          <cell r="BN8">
            <v>0</v>
          </cell>
          <cell r="BO8">
            <v>0</v>
          </cell>
          <cell r="BV8">
            <v>10</v>
          </cell>
          <cell r="BW8">
            <v>137</v>
          </cell>
          <cell r="BX8">
            <v>232</v>
          </cell>
          <cell r="BY8">
            <v>119</v>
          </cell>
          <cell r="BZ8">
            <v>147</v>
          </cell>
          <cell r="CA8">
            <v>87</v>
          </cell>
          <cell r="CB8">
            <v>70</v>
          </cell>
          <cell r="CC8">
            <v>80</v>
          </cell>
          <cell r="CD8">
            <v>108</v>
          </cell>
          <cell r="CE8">
            <v>64</v>
          </cell>
          <cell r="CF8">
            <v>0</v>
          </cell>
          <cell r="CG8">
            <v>0</v>
          </cell>
          <cell r="CH8">
            <v>0</v>
          </cell>
        </row>
        <row r="9">
          <cell r="D9">
            <v>0</v>
          </cell>
          <cell r="E9">
            <v>23</v>
          </cell>
          <cell r="F9">
            <v>41</v>
          </cell>
          <cell r="G9">
            <v>100</v>
          </cell>
          <cell r="H9">
            <v>52</v>
          </cell>
          <cell r="I9">
            <v>68</v>
          </cell>
          <cell r="J9">
            <v>122</v>
          </cell>
          <cell r="K9">
            <v>83</v>
          </cell>
          <cell r="L9">
            <v>88</v>
          </cell>
          <cell r="M9">
            <v>61</v>
          </cell>
          <cell r="N9">
            <v>7</v>
          </cell>
          <cell r="O9">
            <v>0</v>
          </cell>
          <cell r="P9">
            <v>0</v>
          </cell>
          <cell r="U9">
            <v>0</v>
          </cell>
          <cell r="V9">
            <v>0</v>
          </cell>
          <cell r="W9">
            <v>14</v>
          </cell>
          <cell r="X9">
            <v>31</v>
          </cell>
          <cell r="Y9">
            <v>10</v>
          </cell>
          <cell r="Z9">
            <v>7</v>
          </cell>
          <cell r="AA9">
            <v>9</v>
          </cell>
          <cell r="AB9">
            <v>25</v>
          </cell>
          <cell r="AC9">
            <v>35</v>
          </cell>
          <cell r="AD9">
            <v>34</v>
          </cell>
          <cell r="AE9">
            <v>0</v>
          </cell>
          <cell r="AF9">
            <v>0</v>
          </cell>
          <cell r="AG9">
            <v>0</v>
          </cell>
          <cell r="AL9">
            <v>0</v>
          </cell>
          <cell r="AM9">
            <v>0</v>
          </cell>
          <cell r="AN9">
            <v>0</v>
          </cell>
          <cell r="AO9">
            <v>0</v>
          </cell>
          <cell r="AP9">
            <v>0</v>
          </cell>
          <cell r="AQ9">
            <v>0</v>
          </cell>
          <cell r="AR9">
            <v>0</v>
          </cell>
          <cell r="AS9">
            <v>0</v>
          </cell>
          <cell r="AT9">
            <v>0</v>
          </cell>
          <cell r="AU9">
            <v>0</v>
          </cell>
          <cell r="AV9">
            <v>0</v>
          </cell>
          <cell r="AW9">
            <v>0</v>
          </cell>
          <cell r="AX9">
            <v>0</v>
          </cell>
          <cell r="BC9">
            <v>0</v>
          </cell>
          <cell r="BD9">
            <v>0</v>
          </cell>
          <cell r="BE9">
            <v>0</v>
          </cell>
          <cell r="BF9">
            <v>0</v>
          </cell>
          <cell r="BG9">
            <v>0</v>
          </cell>
          <cell r="BH9">
            <v>0</v>
          </cell>
          <cell r="BI9">
            <v>0</v>
          </cell>
          <cell r="BJ9">
            <v>0</v>
          </cell>
          <cell r="BK9">
            <v>0</v>
          </cell>
          <cell r="BL9">
            <v>0</v>
          </cell>
          <cell r="BM9">
            <v>0</v>
          </cell>
          <cell r="BN9">
            <v>0</v>
          </cell>
          <cell r="BO9">
            <v>0</v>
          </cell>
          <cell r="BV9">
            <v>0</v>
          </cell>
          <cell r="BW9">
            <v>23</v>
          </cell>
          <cell r="BX9">
            <v>41</v>
          </cell>
          <cell r="BY9">
            <v>100</v>
          </cell>
          <cell r="BZ9">
            <v>52</v>
          </cell>
          <cell r="CA9">
            <v>68</v>
          </cell>
          <cell r="CB9">
            <v>122</v>
          </cell>
          <cell r="CC9">
            <v>83</v>
          </cell>
          <cell r="CD9">
            <v>88</v>
          </cell>
          <cell r="CE9">
            <v>61</v>
          </cell>
          <cell r="CF9">
            <v>7</v>
          </cell>
          <cell r="CG9">
            <v>0</v>
          </cell>
          <cell r="CH9">
            <v>0</v>
          </cell>
        </row>
        <row r="10">
          <cell r="D10">
            <v>0</v>
          </cell>
          <cell r="E10">
            <v>0</v>
          </cell>
          <cell r="F10">
            <v>21</v>
          </cell>
          <cell r="G10">
            <v>10</v>
          </cell>
          <cell r="H10">
            <v>64</v>
          </cell>
          <cell r="I10">
            <v>3</v>
          </cell>
          <cell r="J10">
            <v>0</v>
          </cell>
          <cell r="K10">
            <v>38</v>
          </cell>
          <cell r="L10">
            <v>1</v>
          </cell>
          <cell r="M10">
            <v>0</v>
          </cell>
          <cell r="N10">
            <v>0</v>
          </cell>
          <cell r="O10">
            <v>0</v>
          </cell>
          <cell r="P10">
            <v>0</v>
          </cell>
          <cell r="U10">
            <v>0</v>
          </cell>
          <cell r="V10">
            <v>0</v>
          </cell>
          <cell r="W10">
            <v>0</v>
          </cell>
          <cell r="X10">
            <v>13</v>
          </cell>
          <cell r="Y10">
            <v>9</v>
          </cell>
          <cell r="Z10">
            <v>0</v>
          </cell>
          <cell r="AA10">
            <v>0</v>
          </cell>
          <cell r="AB10">
            <v>0</v>
          </cell>
          <cell r="AC10">
            <v>0</v>
          </cell>
          <cell r="AD10">
            <v>0</v>
          </cell>
          <cell r="AE10">
            <v>0</v>
          </cell>
          <cell r="AF10">
            <v>0</v>
          </cell>
          <cell r="AG10">
            <v>0</v>
          </cell>
          <cell r="AL10">
            <v>0</v>
          </cell>
          <cell r="AM10">
            <v>0</v>
          </cell>
          <cell r="AN10">
            <v>0</v>
          </cell>
          <cell r="AO10">
            <v>0</v>
          </cell>
          <cell r="AP10">
            <v>0</v>
          </cell>
          <cell r="AQ10">
            <v>0</v>
          </cell>
          <cell r="AR10">
            <v>0</v>
          </cell>
          <cell r="AS10">
            <v>0</v>
          </cell>
          <cell r="AT10">
            <v>0</v>
          </cell>
          <cell r="AU10">
            <v>0</v>
          </cell>
          <cell r="AV10">
            <v>0</v>
          </cell>
          <cell r="AW10">
            <v>0</v>
          </cell>
          <cell r="AX10">
            <v>0</v>
          </cell>
          <cell r="BC10">
            <v>0</v>
          </cell>
          <cell r="BD10">
            <v>0</v>
          </cell>
          <cell r="BE10">
            <v>0</v>
          </cell>
          <cell r="BF10">
            <v>0</v>
          </cell>
          <cell r="BG10">
            <v>0</v>
          </cell>
          <cell r="BH10">
            <v>0</v>
          </cell>
          <cell r="BI10">
            <v>0</v>
          </cell>
          <cell r="BJ10">
            <v>0</v>
          </cell>
          <cell r="BK10">
            <v>0</v>
          </cell>
          <cell r="BL10">
            <v>0</v>
          </cell>
          <cell r="BM10">
            <v>0</v>
          </cell>
          <cell r="BN10">
            <v>0</v>
          </cell>
          <cell r="BO10">
            <v>0</v>
          </cell>
          <cell r="BV10">
            <v>0</v>
          </cell>
          <cell r="BW10">
            <v>0</v>
          </cell>
          <cell r="BX10">
            <v>21</v>
          </cell>
          <cell r="BY10">
            <v>10</v>
          </cell>
          <cell r="BZ10">
            <v>64</v>
          </cell>
          <cell r="CA10">
            <v>3</v>
          </cell>
          <cell r="CB10">
            <v>0</v>
          </cell>
          <cell r="CC10">
            <v>38</v>
          </cell>
          <cell r="CD10">
            <v>1</v>
          </cell>
          <cell r="CE10">
            <v>0</v>
          </cell>
          <cell r="CF10">
            <v>0</v>
          </cell>
          <cell r="CG10">
            <v>0</v>
          </cell>
          <cell r="CH10">
            <v>0</v>
          </cell>
        </row>
        <row r="11">
          <cell r="D11">
            <v>0</v>
          </cell>
          <cell r="E11">
            <v>0</v>
          </cell>
          <cell r="F11">
            <v>23</v>
          </cell>
          <cell r="G11">
            <v>12</v>
          </cell>
          <cell r="H11">
            <v>90</v>
          </cell>
          <cell r="I11">
            <v>56</v>
          </cell>
          <cell r="J11">
            <v>62</v>
          </cell>
          <cell r="K11">
            <v>10</v>
          </cell>
          <cell r="L11">
            <v>12</v>
          </cell>
          <cell r="M11">
            <v>12</v>
          </cell>
          <cell r="N11">
            <v>0</v>
          </cell>
          <cell r="O11">
            <v>0</v>
          </cell>
          <cell r="P11">
            <v>0</v>
          </cell>
          <cell r="U11">
            <v>0</v>
          </cell>
          <cell r="V11">
            <v>0</v>
          </cell>
          <cell r="W11">
            <v>0</v>
          </cell>
          <cell r="X11">
            <v>12</v>
          </cell>
          <cell r="Y11">
            <v>0</v>
          </cell>
          <cell r="Z11">
            <v>0</v>
          </cell>
          <cell r="AA11">
            <v>12</v>
          </cell>
          <cell r="AB11">
            <v>12</v>
          </cell>
          <cell r="AC11">
            <v>0</v>
          </cell>
          <cell r="AD11">
            <v>0</v>
          </cell>
          <cell r="AE11">
            <v>0</v>
          </cell>
          <cell r="AF11">
            <v>0</v>
          </cell>
          <cell r="AG11">
            <v>0</v>
          </cell>
          <cell r="AL11">
            <v>0</v>
          </cell>
          <cell r="AM11">
            <v>0</v>
          </cell>
          <cell r="AN11">
            <v>0</v>
          </cell>
          <cell r="AO11">
            <v>0</v>
          </cell>
          <cell r="AP11">
            <v>0</v>
          </cell>
          <cell r="AQ11">
            <v>0</v>
          </cell>
          <cell r="AR11">
            <v>0</v>
          </cell>
          <cell r="AS11">
            <v>0</v>
          </cell>
          <cell r="AT11">
            <v>0</v>
          </cell>
          <cell r="AU11">
            <v>0</v>
          </cell>
          <cell r="AV11">
            <v>0</v>
          </cell>
          <cell r="AW11">
            <v>0</v>
          </cell>
          <cell r="AX11">
            <v>0</v>
          </cell>
          <cell r="BC11">
            <v>0</v>
          </cell>
          <cell r="BD11">
            <v>0</v>
          </cell>
          <cell r="BE11">
            <v>0</v>
          </cell>
          <cell r="BF11">
            <v>0</v>
          </cell>
          <cell r="BG11">
            <v>0</v>
          </cell>
          <cell r="BH11">
            <v>0</v>
          </cell>
          <cell r="BI11">
            <v>0</v>
          </cell>
          <cell r="BJ11">
            <v>0</v>
          </cell>
          <cell r="BK11">
            <v>0</v>
          </cell>
          <cell r="BL11">
            <v>0</v>
          </cell>
          <cell r="BM11">
            <v>0</v>
          </cell>
          <cell r="BN11">
            <v>0</v>
          </cell>
          <cell r="BO11">
            <v>0</v>
          </cell>
          <cell r="BV11">
            <v>0</v>
          </cell>
          <cell r="BW11">
            <v>0</v>
          </cell>
          <cell r="BX11">
            <v>23</v>
          </cell>
          <cell r="BY11">
            <v>12</v>
          </cell>
          <cell r="BZ11">
            <v>90</v>
          </cell>
          <cell r="CA11">
            <v>56</v>
          </cell>
          <cell r="CB11">
            <v>62</v>
          </cell>
          <cell r="CC11">
            <v>10</v>
          </cell>
          <cell r="CD11">
            <v>12</v>
          </cell>
          <cell r="CE11">
            <v>12</v>
          </cell>
          <cell r="CF11">
            <v>0</v>
          </cell>
          <cell r="CG11">
            <v>0</v>
          </cell>
          <cell r="CH11">
            <v>0</v>
          </cell>
        </row>
        <row r="12">
          <cell r="D12">
            <v>0</v>
          </cell>
          <cell r="E12">
            <v>12</v>
          </cell>
          <cell r="F12">
            <v>25</v>
          </cell>
          <cell r="G12">
            <v>89</v>
          </cell>
          <cell r="H12">
            <v>34</v>
          </cell>
          <cell r="I12">
            <v>31</v>
          </cell>
          <cell r="J12">
            <v>15</v>
          </cell>
          <cell r="K12">
            <v>63</v>
          </cell>
          <cell r="L12">
            <v>47</v>
          </cell>
          <cell r="M12">
            <v>0</v>
          </cell>
          <cell r="N12">
            <v>0</v>
          </cell>
          <cell r="O12">
            <v>0</v>
          </cell>
          <cell r="P12">
            <v>0</v>
          </cell>
          <cell r="U12">
            <v>0</v>
          </cell>
          <cell r="V12">
            <v>0</v>
          </cell>
          <cell r="W12">
            <v>8</v>
          </cell>
          <cell r="X12">
            <v>42</v>
          </cell>
          <cell r="Y12">
            <v>4</v>
          </cell>
          <cell r="Z12">
            <v>24</v>
          </cell>
          <cell r="AA12">
            <v>0</v>
          </cell>
          <cell r="AB12">
            <v>3</v>
          </cell>
          <cell r="AC12">
            <v>11</v>
          </cell>
          <cell r="AD12">
            <v>25</v>
          </cell>
          <cell r="AE12">
            <v>0</v>
          </cell>
          <cell r="AF12">
            <v>0</v>
          </cell>
          <cell r="AG12">
            <v>0</v>
          </cell>
          <cell r="AL12">
            <v>0</v>
          </cell>
          <cell r="AM12">
            <v>0</v>
          </cell>
          <cell r="AN12">
            <v>0</v>
          </cell>
          <cell r="AO12">
            <v>0</v>
          </cell>
          <cell r="AP12">
            <v>0</v>
          </cell>
          <cell r="AQ12">
            <v>0</v>
          </cell>
          <cell r="AR12">
            <v>0</v>
          </cell>
          <cell r="AS12">
            <v>0</v>
          </cell>
          <cell r="AT12">
            <v>0</v>
          </cell>
          <cell r="AU12">
            <v>0</v>
          </cell>
          <cell r="AV12">
            <v>0</v>
          </cell>
          <cell r="AW12">
            <v>0</v>
          </cell>
          <cell r="AX12">
            <v>0</v>
          </cell>
          <cell r="BC12">
            <v>0</v>
          </cell>
          <cell r="BD12">
            <v>0</v>
          </cell>
          <cell r="BE12">
            <v>0</v>
          </cell>
          <cell r="BF12">
            <v>0</v>
          </cell>
          <cell r="BG12">
            <v>0</v>
          </cell>
          <cell r="BH12">
            <v>0</v>
          </cell>
          <cell r="BI12">
            <v>0</v>
          </cell>
          <cell r="BJ12">
            <v>0</v>
          </cell>
          <cell r="BK12">
            <v>0</v>
          </cell>
          <cell r="BL12">
            <v>0</v>
          </cell>
          <cell r="BM12">
            <v>0</v>
          </cell>
          <cell r="BN12">
            <v>0</v>
          </cell>
          <cell r="BO12">
            <v>0</v>
          </cell>
          <cell r="BV12">
            <v>0</v>
          </cell>
          <cell r="BW12">
            <v>12</v>
          </cell>
          <cell r="BX12">
            <v>25</v>
          </cell>
          <cell r="BY12">
            <v>89</v>
          </cell>
          <cell r="BZ12">
            <v>34</v>
          </cell>
          <cell r="CA12">
            <v>31</v>
          </cell>
          <cell r="CB12">
            <v>15</v>
          </cell>
          <cell r="CC12">
            <v>63</v>
          </cell>
          <cell r="CD12">
            <v>47</v>
          </cell>
          <cell r="CE12">
            <v>0</v>
          </cell>
          <cell r="CF12">
            <v>0</v>
          </cell>
          <cell r="CG12">
            <v>0</v>
          </cell>
          <cell r="CH12">
            <v>0</v>
          </cell>
        </row>
        <row r="13">
          <cell r="D13">
            <v>0</v>
          </cell>
          <cell r="E13">
            <v>0</v>
          </cell>
          <cell r="F13">
            <v>84</v>
          </cell>
          <cell r="G13">
            <v>163</v>
          </cell>
          <cell r="H13">
            <v>379</v>
          </cell>
          <cell r="I13">
            <v>172</v>
          </cell>
          <cell r="J13">
            <v>203</v>
          </cell>
          <cell r="K13">
            <v>26</v>
          </cell>
          <cell r="L13">
            <v>26</v>
          </cell>
          <cell r="M13">
            <v>14</v>
          </cell>
          <cell r="N13">
            <v>0</v>
          </cell>
          <cell r="O13">
            <v>0</v>
          </cell>
          <cell r="P13">
            <v>0</v>
          </cell>
          <cell r="U13">
            <v>0</v>
          </cell>
          <cell r="V13">
            <v>0</v>
          </cell>
          <cell r="W13">
            <v>0</v>
          </cell>
          <cell r="X13">
            <v>33</v>
          </cell>
          <cell r="Y13">
            <v>40</v>
          </cell>
          <cell r="Z13">
            <v>66</v>
          </cell>
          <cell r="AA13">
            <v>36</v>
          </cell>
          <cell r="AB13">
            <v>26</v>
          </cell>
          <cell r="AC13">
            <v>6</v>
          </cell>
          <cell r="AD13">
            <v>6</v>
          </cell>
          <cell r="AE13">
            <v>0</v>
          </cell>
          <cell r="AF13">
            <v>0</v>
          </cell>
          <cell r="AG13">
            <v>0</v>
          </cell>
          <cell r="AL13">
            <v>0</v>
          </cell>
          <cell r="AM13">
            <v>0</v>
          </cell>
          <cell r="AN13">
            <v>0</v>
          </cell>
          <cell r="AO13">
            <v>0</v>
          </cell>
          <cell r="AP13">
            <v>0</v>
          </cell>
          <cell r="AQ13">
            <v>0</v>
          </cell>
          <cell r="AR13">
            <v>0</v>
          </cell>
          <cell r="AS13">
            <v>0</v>
          </cell>
          <cell r="AT13">
            <v>0</v>
          </cell>
          <cell r="AU13">
            <v>0</v>
          </cell>
          <cell r="AV13">
            <v>0</v>
          </cell>
          <cell r="AW13">
            <v>0</v>
          </cell>
          <cell r="AX13">
            <v>0</v>
          </cell>
          <cell r="BC13">
            <v>0</v>
          </cell>
          <cell r="BD13">
            <v>0</v>
          </cell>
          <cell r="BE13">
            <v>0</v>
          </cell>
          <cell r="BF13">
            <v>0</v>
          </cell>
          <cell r="BG13">
            <v>0</v>
          </cell>
          <cell r="BH13">
            <v>0</v>
          </cell>
          <cell r="BI13">
            <v>0</v>
          </cell>
          <cell r="BJ13">
            <v>0</v>
          </cell>
          <cell r="BK13">
            <v>0</v>
          </cell>
          <cell r="BL13">
            <v>0</v>
          </cell>
          <cell r="BM13">
            <v>0</v>
          </cell>
          <cell r="BN13">
            <v>0</v>
          </cell>
          <cell r="BO13">
            <v>0</v>
          </cell>
          <cell r="BV13">
            <v>0</v>
          </cell>
          <cell r="BW13">
            <v>0</v>
          </cell>
          <cell r="BX13">
            <v>84</v>
          </cell>
          <cell r="BY13">
            <v>163</v>
          </cell>
          <cell r="BZ13">
            <v>379</v>
          </cell>
          <cell r="CA13">
            <v>172</v>
          </cell>
          <cell r="CB13">
            <v>203</v>
          </cell>
          <cell r="CC13">
            <v>26</v>
          </cell>
          <cell r="CD13">
            <v>26</v>
          </cell>
          <cell r="CE13">
            <v>14</v>
          </cell>
          <cell r="CF13">
            <v>0</v>
          </cell>
          <cell r="CG13">
            <v>0</v>
          </cell>
          <cell r="CH13">
            <v>0</v>
          </cell>
        </row>
        <row r="14">
          <cell r="D14">
            <v>12</v>
          </cell>
          <cell r="E14">
            <v>374</v>
          </cell>
          <cell r="F14">
            <v>676</v>
          </cell>
          <cell r="G14">
            <v>546</v>
          </cell>
          <cell r="H14">
            <v>353</v>
          </cell>
          <cell r="I14">
            <v>374</v>
          </cell>
          <cell r="J14">
            <v>490</v>
          </cell>
          <cell r="K14">
            <v>198</v>
          </cell>
          <cell r="L14">
            <v>425</v>
          </cell>
          <cell r="M14">
            <v>287</v>
          </cell>
          <cell r="N14">
            <v>34</v>
          </cell>
          <cell r="O14">
            <v>0</v>
          </cell>
          <cell r="P14">
            <v>0</v>
          </cell>
          <cell r="U14">
            <v>0</v>
          </cell>
          <cell r="V14">
            <v>189</v>
          </cell>
          <cell r="W14">
            <v>794</v>
          </cell>
          <cell r="X14">
            <v>501</v>
          </cell>
          <cell r="Y14">
            <v>415</v>
          </cell>
          <cell r="Z14">
            <v>233</v>
          </cell>
          <cell r="AA14">
            <v>362</v>
          </cell>
          <cell r="AB14">
            <v>362</v>
          </cell>
          <cell r="AC14">
            <v>353</v>
          </cell>
          <cell r="AD14">
            <v>178</v>
          </cell>
          <cell r="AE14">
            <v>75</v>
          </cell>
          <cell r="AF14">
            <v>0</v>
          </cell>
          <cell r="AG14">
            <v>0</v>
          </cell>
          <cell r="AL14">
            <v>0</v>
          </cell>
          <cell r="AM14">
            <v>0</v>
          </cell>
          <cell r="AN14">
            <v>0</v>
          </cell>
          <cell r="AO14">
            <v>0</v>
          </cell>
          <cell r="AP14">
            <v>0</v>
          </cell>
          <cell r="AQ14">
            <v>0</v>
          </cell>
          <cell r="AR14">
            <v>0</v>
          </cell>
          <cell r="AS14">
            <v>0</v>
          </cell>
          <cell r="AT14">
            <v>0</v>
          </cell>
          <cell r="AU14">
            <v>0</v>
          </cell>
          <cell r="AV14">
            <v>0</v>
          </cell>
          <cell r="AW14">
            <v>0</v>
          </cell>
          <cell r="AX14">
            <v>0</v>
          </cell>
          <cell r="BC14">
            <v>0</v>
          </cell>
          <cell r="BD14">
            <v>0</v>
          </cell>
          <cell r="BE14">
            <v>0</v>
          </cell>
          <cell r="BF14">
            <v>0</v>
          </cell>
          <cell r="BG14">
            <v>0</v>
          </cell>
          <cell r="BH14">
            <v>0</v>
          </cell>
          <cell r="BI14">
            <v>0</v>
          </cell>
          <cell r="BJ14">
            <v>0</v>
          </cell>
          <cell r="BK14">
            <v>0</v>
          </cell>
          <cell r="BL14">
            <v>0</v>
          </cell>
          <cell r="BM14">
            <v>0</v>
          </cell>
          <cell r="BN14">
            <v>0</v>
          </cell>
          <cell r="BO14">
            <v>0</v>
          </cell>
          <cell r="BV14">
            <v>12</v>
          </cell>
          <cell r="BW14">
            <v>374</v>
          </cell>
          <cell r="BX14">
            <v>676</v>
          </cell>
          <cell r="BY14">
            <v>546</v>
          </cell>
          <cell r="BZ14">
            <v>353</v>
          </cell>
          <cell r="CA14">
            <v>374</v>
          </cell>
          <cell r="CB14">
            <v>490</v>
          </cell>
          <cell r="CC14">
            <v>198</v>
          </cell>
          <cell r="CD14">
            <v>425</v>
          </cell>
          <cell r="CE14">
            <v>287</v>
          </cell>
          <cell r="CF14">
            <v>34</v>
          </cell>
          <cell r="CG14">
            <v>0</v>
          </cell>
          <cell r="CH14">
            <v>0</v>
          </cell>
        </row>
        <row r="15">
          <cell r="D15">
            <v>0</v>
          </cell>
          <cell r="E15">
            <v>38</v>
          </cell>
          <cell r="F15">
            <v>309</v>
          </cell>
          <cell r="G15">
            <v>83</v>
          </cell>
          <cell r="H15">
            <v>58</v>
          </cell>
          <cell r="I15">
            <v>60</v>
          </cell>
          <cell r="J15">
            <v>156</v>
          </cell>
          <cell r="K15">
            <v>227</v>
          </cell>
          <cell r="L15">
            <v>229</v>
          </cell>
          <cell r="M15">
            <v>143</v>
          </cell>
          <cell r="N15">
            <v>22</v>
          </cell>
          <cell r="O15">
            <v>0</v>
          </cell>
          <cell r="P15">
            <v>0</v>
          </cell>
          <cell r="U15">
            <v>0</v>
          </cell>
          <cell r="V15">
            <v>10</v>
          </cell>
          <cell r="W15">
            <v>51</v>
          </cell>
          <cell r="X15">
            <v>30</v>
          </cell>
          <cell r="Y15">
            <v>13</v>
          </cell>
          <cell r="Z15">
            <v>17</v>
          </cell>
          <cell r="AA15">
            <v>48</v>
          </cell>
          <cell r="AB15">
            <v>123</v>
          </cell>
          <cell r="AC15">
            <v>234</v>
          </cell>
          <cell r="AD15">
            <v>63</v>
          </cell>
          <cell r="AE15">
            <v>17</v>
          </cell>
          <cell r="AF15">
            <v>0</v>
          </cell>
          <cell r="AG15">
            <v>0</v>
          </cell>
          <cell r="AL15">
            <v>0</v>
          </cell>
          <cell r="AM15">
            <v>0</v>
          </cell>
          <cell r="AN15">
            <v>0</v>
          </cell>
          <cell r="AO15">
            <v>0</v>
          </cell>
          <cell r="AP15">
            <v>0</v>
          </cell>
          <cell r="AQ15">
            <v>0</v>
          </cell>
          <cell r="AR15">
            <v>0</v>
          </cell>
          <cell r="AS15">
            <v>0</v>
          </cell>
          <cell r="AT15">
            <v>0</v>
          </cell>
          <cell r="AU15">
            <v>0</v>
          </cell>
          <cell r="AV15">
            <v>0</v>
          </cell>
          <cell r="AW15">
            <v>0</v>
          </cell>
          <cell r="AX15">
            <v>0</v>
          </cell>
          <cell r="BC15">
            <v>0</v>
          </cell>
          <cell r="BD15">
            <v>0</v>
          </cell>
          <cell r="BE15">
            <v>0</v>
          </cell>
          <cell r="BF15">
            <v>0</v>
          </cell>
          <cell r="BG15">
            <v>0</v>
          </cell>
          <cell r="BH15">
            <v>0</v>
          </cell>
          <cell r="BI15">
            <v>0</v>
          </cell>
          <cell r="BJ15">
            <v>0</v>
          </cell>
          <cell r="BK15">
            <v>0</v>
          </cell>
          <cell r="BL15">
            <v>0</v>
          </cell>
          <cell r="BM15">
            <v>0</v>
          </cell>
          <cell r="BN15">
            <v>0</v>
          </cell>
          <cell r="BO15">
            <v>0</v>
          </cell>
          <cell r="BV15">
            <v>0</v>
          </cell>
          <cell r="BW15">
            <v>38</v>
          </cell>
          <cell r="BX15">
            <v>309</v>
          </cell>
          <cell r="BY15">
            <v>83</v>
          </cell>
          <cell r="BZ15">
            <v>58</v>
          </cell>
          <cell r="CA15">
            <v>60</v>
          </cell>
          <cell r="CB15">
            <v>156</v>
          </cell>
          <cell r="CC15">
            <v>227</v>
          </cell>
          <cell r="CD15">
            <v>229</v>
          </cell>
          <cell r="CE15">
            <v>143</v>
          </cell>
          <cell r="CF15">
            <v>22</v>
          </cell>
          <cell r="CG15">
            <v>0</v>
          </cell>
          <cell r="CH15">
            <v>0</v>
          </cell>
        </row>
        <row r="16">
          <cell r="D16">
            <v>0</v>
          </cell>
          <cell r="E16">
            <v>19</v>
          </cell>
          <cell r="F16">
            <v>75</v>
          </cell>
          <cell r="G16">
            <v>211</v>
          </cell>
          <cell r="H16">
            <v>145</v>
          </cell>
          <cell r="I16">
            <v>71</v>
          </cell>
          <cell r="J16">
            <v>161</v>
          </cell>
          <cell r="K16">
            <v>68</v>
          </cell>
          <cell r="L16">
            <v>56</v>
          </cell>
          <cell r="M16">
            <v>0</v>
          </cell>
          <cell r="N16">
            <v>0</v>
          </cell>
          <cell r="O16">
            <v>0</v>
          </cell>
          <cell r="P16">
            <v>0</v>
          </cell>
          <cell r="U16">
            <v>0</v>
          </cell>
          <cell r="V16">
            <v>0</v>
          </cell>
          <cell r="W16">
            <v>38</v>
          </cell>
          <cell r="X16">
            <v>63</v>
          </cell>
          <cell r="Y16">
            <v>44</v>
          </cell>
          <cell r="Z16">
            <v>35</v>
          </cell>
          <cell r="AA16">
            <v>90</v>
          </cell>
          <cell r="AB16">
            <v>60</v>
          </cell>
          <cell r="AC16">
            <v>23</v>
          </cell>
          <cell r="AD16">
            <v>0</v>
          </cell>
          <cell r="AE16">
            <v>0</v>
          </cell>
          <cell r="AF16">
            <v>0</v>
          </cell>
          <cell r="AG16">
            <v>0</v>
          </cell>
          <cell r="AL16">
            <v>0</v>
          </cell>
          <cell r="AM16">
            <v>0</v>
          </cell>
          <cell r="AN16">
            <v>0</v>
          </cell>
          <cell r="AO16">
            <v>0</v>
          </cell>
          <cell r="AP16">
            <v>0</v>
          </cell>
          <cell r="AQ16">
            <v>0</v>
          </cell>
          <cell r="AR16">
            <v>0</v>
          </cell>
          <cell r="AS16">
            <v>0</v>
          </cell>
          <cell r="AT16">
            <v>0</v>
          </cell>
          <cell r="AU16">
            <v>0</v>
          </cell>
          <cell r="AV16">
            <v>0</v>
          </cell>
          <cell r="AW16">
            <v>0</v>
          </cell>
          <cell r="AX16">
            <v>0</v>
          </cell>
          <cell r="BC16">
            <v>0</v>
          </cell>
          <cell r="BD16">
            <v>0</v>
          </cell>
          <cell r="BE16">
            <v>0</v>
          </cell>
          <cell r="BF16">
            <v>0</v>
          </cell>
          <cell r="BG16">
            <v>0</v>
          </cell>
          <cell r="BH16">
            <v>0</v>
          </cell>
          <cell r="BI16">
            <v>0</v>
          </cell>
          <cell r="BJ16">
            <v>0</v>
          </cell>
          <cell r="BK16">
            <v>0</v>
          </cell>
          <cell r="BL16">
            <v>0</v>
          </cell>
          <cell r="BM16">
            <v>0</v>
          </cell>
          <cell r="BN16">
            <v>0</v>
          </cell>
          <cell r="BO16">
            <v>0</v>
          </cell>
          <cell r="BV16">
            <v>0</v>
          </cell>
          <cell r="BW16">
            <v>19</v>
          </cell>
          <cell r="BX16">
            <v>75</v>
          </cell>
          <cell r="BY16">
            <v>211</v>
          </cell>
          <cell r="BZ16">
            <v>145</v>
          </cell>
          <cell r="CA16">
            <v>71</v>
          </cell>
          <cell r="CB16">
            <v>161</v>
          </cell>
          <cell r="CC16">
            <v>68</v>
          </cell>
          <cell r="CD16">
            <v>56</v>
          </cell>
          <cell r="CE16">
            <v>0</v>
          </cell>
          <cell r="CF16">
            <v>0</v>
          </cell>
          <cell r="CG16">
            <v>0</v>
          </cell>
          <cell r="CH16">
            <v>0</v>
          </cell>
        </row>
        <row r="17">
          <cell r="D17">
            <v>0</v>
          </cell>
          <cell r="E17">
            <v>12</v>
          </cell>
          <cell r="F17">
            <v>94</v>
          </cell>
          <cell r="G17">
            <v>315</v>
          </cell>
          <cell r="H17">
            <v>458</v>
          </cell>
          <cell r="I17">
            <v>441</v>
          </cell>
          <cell r="J17">
            <v>330</v>
          </cell>
          <cell r="K17">
            <v>94</v>
          </cell>
          <cell r="L17">
            <v>25</v>
          </cell>
          <cell r="M17">
            <v>0</v>
          </cell>
          <cell r="N17">
            <v>0</v>
          </cell>
          <cell r="O17">
            <v>0</v>
          </cell>
          <cell r="P17">
            <v>0</v>
          </cell>
          <cell r="U17">
            <v>0</v>
          </cell>
          <cell r="V17">
            <v>0</v>
          </cell>
          <cell r="W17">
            <v>0</v>
          </cell>
          <cell r="X17">
            <v>40</v>
          </cell>
          <cell r="Y17">
            <v>33</v>
          </cell>
          <cell r="Z17">
            <v>59</v>
          </cell>
          <cell r="AA17">
            <v>53</v>
          </cell>
          <cell r="AB17">
            <v>47</v>
          </cell>
          <cell r="AC17">
            <v>24</v>
          </cell>
          <cell r="AD17">
            <v>0</v>
          </cell>
          <cell r="AE17">
            <v>0</v>
          </cell>
          <cell r="AF17">
            <v>0</v>
          </cell>
          <cell r="AG17">
            <v>0</v>
          </cell>
          <cell r="AL17">
            <v>0</v>
          </cell>
          <cell r="AM17">
            <v>0</v>
          </cell>
          <cell r="AN17">
            <v>0</v>
          </cell>
          <cell r="AO17">
            <v>0</v>
          </cell>
          <cell r="AP17">
            <v>0</v>
          </cell>
          <cell r="AQ17">
            <v>0</v>
          </cell>
          <cell r="AR17">
            <v>0</v>
          </cell>
          <cell r="AS17">
            <v>0</v>
          </cell>
          <cell r="AT17">
            <v>0</v>
          </cell>
          <cell r="AU17">
            <v>0</v>
          </cell>
          <cell r="AV17">
            <v>0</v>
          </cell>
          <cell r="AW17">
            <v>0</v>
          </cell>
          <cell r="AX17">
            <v>0</v>
          </cell>
          <cell r="BC17">
            <v>0</v>
          </cell>
          <cell r="BD17">
            <v>0</v>
          </cell>
          <cell r="BE17">
            <v>0</v>
          </cell>
          <cell r="BF17">
            <v>0</v>
          </cell>
          <cell r="BG17">
            <v>0</v>
          </cell>
          <cell r="BH17">
            <v>0</v>
          </cell>
          <cell r="BI17">
            <v>0</v>
          </cell>
          <cell r="BJ17">
            <v>0</v>
          </cell>
          <cell r="BK17">
            <v>0</v>
          </cell>
          <cell r="BL17">
            <v>0</v>
          </cell>
          <cell r="BM17">
            <v>0</v>
          </cell>
          <cell r="BN17">
            <v>0</v>
          </cell>
          <cell r="BO17">
            <v>0</v>
          </cell>
          <cell r="BV17">
            <v>0</v>
          </cell>
          <cell r="BW17">
            <v>12</v>
          </cell>
          <cell r="BX17">
            <v>94</v>
          </cell>
          <cell r="BY17">
            <v>315</v>
          </cell>
          <cell r="BZ17">
            <v>458</v>
          </cell>
          <cell r="CA17">
            <v>441</v>
          </cell>
          <cell r="CB17">
            <v>330</v>
          </cell>
          <cell r="CC17">
            <v>94</v>
          </cell>
          <cell r="CD17">
            <v>25</v>
          </cell>
          <cell r="CE17">
            <v>0</v>
          </cell>
          <cell r="CF17">
            <v>0</v>
          </cell>
          <cell r="CG17">
            <v>0</v>
          </cell>
          <cell r="CH17">
            <v>0</v>
          </cell>
        </row>
        <row r="18">
          <cell r="D18">
            <v>0</v>
          </cell>
          <cell r="E18">
            <v>2</v>
          </cell>
          <cell r="F18">
            <v>45</v>
          </cell>
          <cell r="G18">
            <v>90</v>
          </cell>
          <cell r="H18">
            <v>60</v>
          </cell>
          <cell r="I18">
            <v>78</v>
          </cell>
          <cell r="J18">
            <v>55</v>
          </cell>
          <cell r="K18">
            <v>79</v>
          </cell>
          <cell r="L18">
            <v>6</v>
          </cell>
          <cell r="M18">
            <v>12</v>
          </cell>
          <cell r="N18">
            <v>0</v>
          </cell>
          <cell r="O18">
            <v>0</v>
          </cell>
          <cell r="P18">
            <v>0</v>
          </cell>
          <cell r="U18">
            <v>0</v>
          </cell>
          <cell r="V18">
            <v>0</v>
          </cell>
          <cell r="W18">
            <v>9</v>
          </cell>
          <cell r="X18">
            <v>66</v>
          </cell>
          <cell r="Y18">
            <v>54</v>
          </cell>
          <cell r="Z18">
            <v>24</v>
          </cell>
          <cell r="AA18">
            <v>12</v>
          </cell>
          <cell r="AB18">
            <v>31</v>
          </cell>
          <cell r="AC18">
            <v>19</v>
          </cell>
          <cell r="AD18">
            <v>12</v>
          </cell>
          <cell r="AE18">
            <v>0</v>
          </cell>
          <cell r="AF18">
            <v>0</v>
          </cell>
          <cell r="AG18">
            <v>0</v>
          </cell>
          <cell r="AL18">
            <v>0</v>
          </cell>
          <cell r="AM18">
            <v>0</v>
          </cell>
          <cell r="AN18">
            <v>0</v>
          </cell>
          <cell r="AO18">
            <v>0</v>
          </cell>
          <cell r="AP18">
            <v>0</v>
          </cell>
          <cell r="AQ18">
            <v>0</v>
          </cell>
          <cell r="AR18">
            <v>0</v>
          </cell>
          <cell r="AS18">
            <v>0</v>
          </cell>
          <cell r="AT18">
            <v>0</v>
          </cell>
          <cell r="AU18">
            <v>0</v>
          </cell>
          <cell r="AV18">
            <v>0</v>
          </cell>
          <cell r="AW18">
            <v>0</v>
          </cell>
          <cell r="AX18">
            <v>0</v>
          </cell>
          <cell r="BC18">
            <v>0</v>
          </cell>
          <cell r="BD18">
            <v>0</v>
          </cell>
          <cell r="BE18">
            <v>0</v>
          </cell>
          <cell r="BF18">
            <v>0</v>
          </cell>
          <cell r="BG18">
            <v>0</v>
          </cell>
          <cell r="BH18">
            <v>0</v>
          </cell>
          <cell r="BI18">
            <v>0</v>
          </cell>
          <cell r="BJ18">
            <v>0</v>
          </cell>
          <cell r="BK18">
            <v>0</v>
          </cell>
          <cell r="BL18">
            <v>0</v>
          </cell>
          <cell r="BM18">
            <v>0</v>
          </cell>
          <cell r="BN18">
            <v>0</v>
          </cell>
          <cell r="BO18">
            <v>0</v>
          </cell>
          <cell r="BV18">
            <v>0</v>
          </cell>
          <cell r="BW18">
            <v>2</v>
          </cell>
          <cell r="BX18">
            <v>45</v>
          </cell>
          <cell r="BY18">
            <v>90</v>
          </cell>
          <cell r="BZ18">
            <v>60</v>
          </cell>
          <cell r="CA18">
            <v>78</v>
          </cell>
          <cell r="CB18">
            <v>55</v>
          </cell>
          <cell r="CC18">
            <v>79</v>
          </cell>
          <cell r="CD18">
            <v>6</v>
          </cell>
          <cell r="CE18">
            <v>12</v>
          </cell>
          <cell r="CF18">
            <v>0</v>
          </cell>
          <cell r="CG18">
            <v>0</v>
          </cell>
          <cell r="CH18">
            <v>0</v>
          </cell>
        </row>
        <row r="19">
          <cell r="D19">
            <v>0</v>
          </cell>
          <cell r="E19">
            <v>4</v>
          </cell>
          <cell r="F19">
            <v>86</v>
          </cell>
          <cell r="G19">
            <v>409</v>
          </cell>
          <cell r="H19">
            <v>376</v>
          </cell>
          <cell r="I19">
            <v>414</v>
          </cell>
          <cell r="J19">
            <v>390</v>
          </cell>
          <cell r="K19">
            <v>194</v>
          </cell>
          <cell r="L19">
            <v>46</v>
          </cell>
          <cell r="M19">
            <v>0</v>
          </cell>
          <cell r="N19">
            <v>0</v>
          </cell>
          <cell r="O19">
            <v>0</v>
          </cell>
          <cell r="P19">
            <v>0</v>
          </cell>
          <cell r="U19">
            <v>0</v>
          </cell>
          <cell r="V19">
            <v>0</v>
          </cell>
          <cell r="W19">
            <v>5</v>
          </cell>
          <cell r="X19">
            <v>52</v>
          </cell>
          <cell r="Y19">
            <v>76</v>
          </cell>
          <cell r="Z19">
            <v>68</v>
          </cell>
          <cell r="AA19">
            <v>94</v>
          </cell>
          <cell r="AB19">
            <v>72</v>
          </cell>
          <cell r="AC19">
            <v>22</v>
          </cell>
          <cell r="AD19">
            <v>0</v>
          </cell>
          <cell r="AE19">
            <v>0</v>
          </cell>
          <cell r="AF19">
            <v>0</v>
          </cell>
          <cell r="AG19">
            <v>0</v>
          </cell>
          <cell r="AL19">
            <v>0</v>
          </cell>
          <cell r="AM19">
            <v>0</v>
          </cell>
          <cell r="AN19">
            <v>0</v>
          </cell>
          <cell r="AO19">
            <v>0</v>
          </cell>
          <cell r="AP19">
            <v>0</v>
          </cell>
          <cell r="AQ19">
            <v>0</v>
          </cell>
          <cell r="AR19">
            <v>0</v>
          </cell>
          <cell r="AS19">
            <v>0</v>
          </cell>
          <cell r="AT19">
            <v>0</v>
          </cell>
          <cell r="AU19">
            <v>0</v>
          </cell>
          <cell r="AV19">
            <v>0</v>
          </cell>
          <cell r="AW19">
            <v>0</v>
          </cell>
          <cell r="AX19">
            <v>0</v>
          </cell>
          <cell r="BC19">
            <v>0</v>
          </cell>
          <cell r="BD19">
            <v>0</v>
          </cell>
          <cell r="BE19">
            <v>0</v>
          </cell>
          <cell r="BF19">
            <v>0</v>
          </cell>
          <cell r="BG19">
            <v>0</v>
          </cell>
          <cell r="BH19">
            <v>0</v>
          </cell>
          <cell r="BI19">
            <v>0</v>
          </cell>
          <cell r="BJ19">
            <v>0</v>
          </cell>
          <cell r="BK19">
            <v>0</v>
          </cell>
          <cell r="BL19">
            <v>0</v>
          </cell>
          <cell r="BM19">
            <v>0</v>
          </cell>
          <cell r="BN19">
            <v>0</v>
          </cell>
          <cell r="BO19">
            <v>0</v>
          </cell>
          <cell r="BV19">
            <v>0</v>
          </cell>
          <cell r="BW19">
            <v>4</v>
          </cell>
          <cell r="BX19">
            <v>86</v>
          </cell>
          <cell r="BY19">
            <v>409</v>
          </cell>
          <cell r="BZ19">
            <v>376</v>
          </cell>
          <cell r="CA19">
            <v>414</v>
          </cell>
          <cell r="CB19">
            <v>390</v>
          </cell>
          <cell r="CC19">
            <v>194</v>
          </cell>
          <cell r="CD19">
            <v>46</v>
          </cell>
          <cell r="CE19">
            <v>0</v>
          </cell>
          <cell r="CF19">
            <v>0</v>
          </cell>
          <cell r="CG19">
            <v>0</v>
          </cell>
          <cell r="CH19">
            <v>0</v>
          </cell>
        </row>
        <row r="20">
          <cell r="D20">
            <v>0</v>
          </cell>
          <cell r="E20">
            <v>0</v>
          </cell>
          <cell r="F20">
            <v>0</v>
          </cell>
          <cell r="G20">
            <v>0</v>
          </cell>
          <cell r="H20">
            <v>0</v>
          </cell>
          <cell r="I20">
            <v>0</v>
          </cell>
          <cell r="J20">
            <v>0</v>
          </cell>
          <cell r="K20">
            <v>0</v>
          </cell>
          <cell r="L20">
            <v>0</v>
          </cell>
          <cell r="M20">
            <v>0</v>
          </cell>
          <cell r="N20">
            <v>0</v>
          </cell>
          <cell r="O20">
            <v>0</v>
          </cell>
          <cell r="P20">
            <v>0</v>
          </cell>
          <cell r="U20">
            <v>0</v>
          </cell>
          <cell r="V20">
            <v>0</v>
          </cell>
          <cell r="W20">
            <v>0</v>
          </cell>
          <cell r="X20">
            <v>0</v>
          </cell>
          <cell r="Y20">
            <v>0</v>
          </cell>
          <cell r="Z20">
            <v>0</v>
          </cell>
          <cell r="AA20">
            <v>0</v>
          </cell>
          <cell r="AB20">
            <v>0</v>
          </cell>
          <cell r="AC20">
            <v>0</v>
          </cell>
          <cell r="AD20">
            <v>0</v>
          </cell>
          <cell r="AE20">
            <v>0</v>
          </cell>
          <cell r="AF20">
            <v>0</v>
          </cell>
          <cell r="AG20">
            <v>0</v>
          </cell>
          <cell r="AL20">
            <v>0</v>
          </cell>
          <cell r="AM20">
            <v>0</v>
          </cell>
          <cell r="AN20">
            <v>0</v>
          </cell>
          <cell r="AO20">
            <v>0</v>
          </cell>
          <cell r="AP20">
            <v>0</v>
          </cell>
          <cell r="AQ20">
            <v>0</v>
          </cell>
          <cell r="AR20">
            <v>0</v>
          </cell>
          <cell r="AS20">
            <v>0</v>
          </cell>
          <cell r="AT20">
            <v>0</v>
          </cell>
          <cell r="AU20">
            <v>0</v>
          </cell>
          <cell r="AV20">
            <v>0</v>
          </cell>
          <cell r="AW20">
            <v>0</v>
          </cell>
          <cell r="AX20">
            <v>0</v>
          </cell>
          <cell r="BC20">
            <v>0</v>
          </cell>
          <cell r="BD20">
            <v>0</v>
          </cell>
          <cell r="BE20">
            <v>0</v>
          </cell>
          <cell r="BF20">
            <v>0</v>
          </cell>
          <cell r="BG20">
            <v>0</v>
          </cell>
          <cell r="BH20">
            <v>0</v>
          </cell>
          <cell r="BI20">
            <v>0</v>
          </cell>
          <cell r="BJ20">
            <v>0</v>
          </cell>
          <cell r="BK20">
            <v>0</v>
          </cell>
          <cell r="BL20">
            <v>0</v>
          </cell>
          <cell r="BM20">
            <v>0</v>
          </cell>
          <cell r="BN20">
            <v>0</v>
          </cell>
          <cell r="BO20">
            <v>0</v>
          </cell>
          <cell r="BV20">
            <v>0</v>
          </cell>
          <cell r="BW20">
            <v>0</v>
          </cell>
          <cell r="BX20">
            <v>0</v>
          </cell>
          <cell r="BY20">
            <v>0</v>
          </cell>
          <cell r="BZ20">
            <v>0</v>
          </cell>
          <cell r="CA20">
            <v>0</v>
          </cell>
          <cell r="CB20">
            <v>0</v>
          </cell>
          <cell r="CC20">
            <v>0</v>
          </cell>
          <cell r="CD20">
            <v>0</v>
          </cell>
          <cell r="CE20">
            <v>0</v>
          </cell>
          <cell r="CF20">
            <v>0</v>
          </cell>
          <cell r="CG20">
            <v>0</v>
          </cell>
          <cell r="CH20">
            <v>0</v>
          </cell>
        </row>
        <row r="23">
          <cell r="D23">
            <v>0</v>
          </cell>
          <cell r="E23">
            <v>0</v>
          </cell>
          <cell r="F23">
            <v>0</v>
          </cell>
          <cell r="G23">
            <v>0</v>
          </cell>
          <cell r="H23">
            <v>0</v>
          </cell>
          <cell r="I23">
            <v>0</v>
          </cell>
          <cell r="J23">
            <v>0</v>
          </cell>
          <cell r="K23">
            <v>0</v>
          </cell>
          <cell r="L23">
            <v>0</v>
          </cell>
          <cell r="M23">
            <v>0</v>
          </cell>
          <cell r="N23">
            <v>0</v>
          </cell>
          <cell r="O23">
            <v>0</v>
          </cell>
          <cell r="P23">
            <v>0</v>
          </cell>
          <cell r="U23">
            <v>0</v>
          </cell>
          <cell r="V23">
            <v>0</v>
          </cell>
          <cell r="W23">
            <v>0</v>
          </cell>
          <cell r="X23">
            <v>0</v>
          </cell>
          <cell r="Y23">
            <v>0</v>
          </cell>
          <cell r="Z23">
            <v>0</v>
          </cell>
          <cell r="AA23">
            <v>0</v>
          </cell>
          <cell r="AB23">
            <v>0</v>
          </cell>
          <cell r="AC23">
            <v>0</v>
          </cell>
          <cell r="AD23">
            <v>0</v>
          </cell>
          <cell r="AE23">
            <v>0</v>
          </cell>
          <cell r="AF23">
            <v>0</v>
          </cell>
          <cell r="AG23">
            <v>0</v>
          </cell>
          <cell r="AL23">
            <v>0</v>
          </cell>
          <cell r="AM23">
            <v>0</v>
          </cell>
          <cell r="AN23">
            <v>0</v>
          </cell>
          <cell r="AO23">
            <v>0</v>
          </cell>
          <cell r="AP23">
            <v>0</v>
          </cell>
          <cell r="AQ23">
            <v>0</v>
          </cell>
          <cell r="AR23">
            <v>0</v>
          </cell>
          <cell r="AS23">
            <v>0</v>
          </cell>
          <cell r="AT23">
            <v>0</v>
          </cell>
          <cell r="AU23">
            <v>0</v>
          </cell>
          <cell r="AV23">
            <v>0</v>
          </cell>
          <cell r="AW23">
            <v>0</v>
          </cell>
          <cell r="AX23">
            <v>0</v>
          </cell>
          <cell r="BC23">
            <v>0</v>
          </cell>
          <cell r="BD23">
            <v>0</v>
          </cell>
          <cell r="BE23">
            <v>0</v>
          </cell>
          <cell r="BF23">
            <v>0</v>
          </cell>
          <cell r="BG23">
            <v>0</v>
          </cell>
          <cell r="BH23">
            <v>0</v>
          </cell>
          <cell r="BI23">
            <v>0</v>
          </cell>
          <cell r="BJ23">
            <v>0</v>
          </cell>
          <cell r="BK23">
            <v>0</v>
          </cell>
          <cell r="BL23">
            <v>0</v>
          </cell>
          <cell r="BM23">
            <v>0</v>
          </cell>
          <cell r="BN23">
            <v>0</v>
          </cell>
          <cell r="BO23">
            <v>0</v>
          </cell>
          <cell r="BV23">
            <v>0</v>
          </cell>
          <cell r="BW23">
            <v>0</v>
          </cell>
          <cell r="BX23">
            <v>0</v>
          </cell>
          <cell r="BY23">
            <v>0</v>
          </cell>
          <cell r="BZ23">
            <v>0</v>
          </cell>
          <cell r="CA23">
            <v>0</v>
          </cell>
          <cell r="CB23">
            <v>0</v>
          </cell>
          <cell r="CC23">
            <v>0</v>
          </cell>
          <cell r="CD23">
            <v>0</v>
          </cell>
          <cell r="CE23">
            <v>0</v>
          </cell>
          <cell r="CF23">
            <v>0</v>
          </cell>
          <cell r="CG23">
            <v>0</v>
          </cell>
          <cell r="CH23">
            <v>0</v>
          </cell>
        </row>
        <row r="24">
          <cell r="D24">
            <v>0</v>
          </cell>
          <cell r="E24">
            <v>0</v>
          </cell>
          <cell r="F24">
            <v>0</v>
          </cell>
          <cell r="G24">
            <v>0</v>
          </cell>
          <cell r="H24">
            <v>0</v>
          </cell>
          <cell r="I24">
            <v>0</v>
          </cell>
          <cell r="J24">
            <v>0</v>
          </cell>
          <cell r="K24">
            <v>0</v>
          </cell>
          <cell r="L24">
            <v>0</v>
          </cell>
          <cell r="M24">
            <v>0</v>
          </cell>
          <cell r="N24">
            <v>0</v>
          </cell>
          <cell r="O24">
            <v>0</v>
          </cell>
          <cell r="P24">
            <v>0</v>
          </cell>
          <cell r="U24">
            <v>0</v>
          </cell>
          <cell r="V24">
            <v>0</v>
          </cell>
          <cell r="W24">
            <v>0</v>
          </cell>
          <cell r="X24">
            <v>0</v>
          </cell>
          <cell r="Y24">
            <v>0</v>
          </cell>
          <cell r="Z24">
            <v>0</v>
          </cell>
          <cell r="AA24">
            <v>0</v>
          </cell>
          <cell r="AB24">
            <v>0</v>
          </cell>
          <cell r="AC24">
            <v>0</v>
          </cell>
          <cell r="AD24">
            <v>0</v>
          </cell>
          <cell r="AE24">
            <v>0</v>
          </cell>
          <cell r="AF24">
            <v>0</v>
          </cell>
          <cell r="AG24">
            <v>0</v>
          </cell>
          <cell r="AL24">
            <v>0</v>
          </cell>
          <cell r="AM24">
            <v>0</v>
          </cell>
          <cell r="AN24">
            <v>0</v>
          </cell>
          <cell r="AO24">
            <v>0</v>
          </cell>
          <cell r="AP24">
            <v>0</v>
          </cell>
          <cell r="AQ24">
            <v>0</v>
          </cell>
          <cell r="AR24">
            <v>0</v>
          </cell>
          <cell r="AS24">
            <v>0</v>
          </cell>
          <cell r="AT24">
            <v>0</v>
          </cell>
          <cell r="AU24">
            <v>0</v>
          </cell>
          <cell r="AV24">
            <v>0</v>
          </cell>
          <cell r="AW24">
            <v>0</v>
          </cell>
          <cell r="AX24">
            <v>0</v>
          </cell>
          <cell r="BC24">
            <v>0</v>
          </cell>
          <cell r="BD24">
            <v>0</v>
          </cell>
          <cell r="BE24">
            <v>0</v>
          </cell>
          <cell r="BF24">
            <v>0</v>
          </cell>
          <cell r="BG24">
            <v>0</v>
          </cell>
          <cell r="BH24">
            <v>0</v>
          </cell>
          <cell r="BI24">
            <v>0</v>
          </cell>
          <cell r="BJ24">
            <v>0</v>
          </cell>
          <cell r="BK24">
            <v>0</v>
          </cell>
          <cell r="BL24">
            <v>0</v>
          </cell>
          <cell r="BM24">
            <v>0</v>
          </cell>
          <cell r="BN24">
            <v>0</v>
          </cell>
          <cell r="BO24">
            <v>0</v>
          </cell>
          <cell r="BV24">
            <v>0</v>
          </cell>
          <cell r="BW24">
            <v>0</v>
          </cell>
          <cell r="BX24">
            <v>0</v>
          </cell>
          <cell r="BY24">
            <v>0</v>
          </cell>
          <cell r="BZ24">
            <v>0</v>
          </cell>
          <cell r="CA24">
            <v>0</v>
          </cell>
          <cell r="CB24">
            <v>0</v>
          </cell>
          <cell r="CC24">
            <v>0</v>
          </cell>
          <cell r="CD24">
            <v>0</v>
          </cell>
          <cell r="CE24">
            <v>0</v>
          </cell>
          <cell r="CF24">
            <v>0</v>
          </cell>
          <cell r="CG24">
            <v>0</v>
          </cell>
          <cell r="CH24">
            <v>0</v>
          </cell>
        </row>
        <row r="25">
          <cell r="D25">
            <v>0</v>
          </cell>
          <cell r="E25">
            <v>0</v>
          </cell>
          <cell r="F25">
            <v>0</v>
          </cell>
          <cell r="G25">
            <v>0</v>
          </cell>
          <cell r="H25">
            <v>0</v>
          </cell>
          <cell r="I25">
            <v>0</v>
          </cell>
          <cell r="J25">
            <v>0</v>
          </cell>
          <cell r="K25">
            <v>0</v>
          </cell>
          <cell r="L25">
            <v>0</v>
          </cell>
          <cell r="M25">
            <v>0</v>
          </cell>
          <cell r="N25">
            <v>0</v>
          </cell>
          <cell r="O25">
            <v>0</v>
          </cell>
          <cell r="P25">
            <v>0</v>
          </cell>
          <cell r="U25">
            <v>0</v>
          </cell>
          <cell r="V25">
            <v>0</v>
          </cell>
          <cell r="W25">
            <v>0</v>
          </cell>
          <cell r="X25">
            <v>0</v>
          </cell>
          <cell r="Y25">
            <v>0</v>
          </cell>
          <cell r="Z25">
            <v>0</v>
          </cell>
          <cell r="AA25">
            <v>0</v>
          </cell>
          <cell r="AB25">
            <v>0</v>
          </cell>
          <cell r="AC25">
            <v>0</v>
          </cell>
          <cell r="AD25">
            <v>0</v>
          </cell>
          <cell r="AE25">
            <v>0</v>
          </cell>
          <cell r="AF25">
            <v>0</v>
          </cell>
          <cell r="AG25">
            <v>0</v>
          </cell>
          <cell r="AL25">
            <v>0</v>
          </cell>
          <cell r="AM25">
            <v>0</v>
          </cell>
          <cell r="AN25">
            <v>0</v>
          </cell>
          <cell r="AO25">
            <v>0</v>
          </cell>
          <cell r="AP25">
            <v>0</v>
          </cell>
          <cell r="AQ25">
            <v>0</v>
          </cell>
          <cell r="AR25">
            <v>0</v>
          </cell>
          <cell r="AS25">
            <v>0</v>
          </cell>
          <cell r="AT25">
            <v>0</v>
          </cell>
          <cell r="AU25">
            <v>0</v>
          </cell>
          <cell r="AV25">
            <v>0</v>
          </cell>
          <cell r="AW25">
            <v>0</v>
          </cell>
          <cell r="AX25">
            <v>0</v>
          </cell>
          <cell r="BC25">
            <v>0</v>
          </cell>
          <cell r="BD25">
            <v>0</v>
          </cell>
          <cell r="BE25">
            <v>0</v>
          </cell>
          <cell r="BF25">
            <v>0</v>
          </cell>
          <cell r="BG25">
            <v>0</v>
          </cell>
          <cell r="BH25">
            <v>0</v>
          </cell>
          <cell r="BI25">
            <v>0</v>
          </cell>
          <cell r="BJ25">
            <v>0</v>
          </cell>
          <cell r="BK25">
            <v>0</v>
          </cell>
          <cell r="BL25">
            <v>0</v>
          </cell>
          <cell r="BM25">
            <v>0</v>
          </cell>
          <cell r="BN25">
            <v>0</v>
          </cell>
          <cell r="BO25">
            <v>0</v>
          </cell>
          <cell r="BV25">
            <v>0</v>
          </cell>
          <cell r="BW25">
            <v>0</v>
          </cell>
          <cell r="BX25">
            <v>0</v>
          </cell>
          <cell r="BY25">
            <v>0</v>
          </cell>
          <cell r="BZ25">
            <v>0</v>
          </cell>
          <cell r="CA25">
            <v>0</v>
          </cell>
          <cell r="CB25">
            <v>0</v>
          </cell>
          <cell r="CC25">
            <v>0</v>
          </cell>
          <cell r="CD25">
            <v>0</v>
          </cell>
          <cell r="CE25">
            <v>0</v>
          </cell>
          <cell r="CF25">
            <v>0</v>
          </cell>
          <cell r="CG25">
            <v>0</v>
          </cell>
          <cell r="CH25">
            <v>0</v>
          </cell>
        </row>
        <row r="26">
          <cell r="D26">
            <v>0</v>
          </cell>
          <cell r="E26">
            <v>0</v>
          </cell>
          <cell r="F26">
            <v>0</v>
          </cell>
          <cell r="G26">
            <v>0</v>
          </cell>
          <cell r="H26">
            <v>0</v>
          </cell>
          <cell r="I26">
            <v>0</v>
          </cell>
          <cell r="J26">
            <v>0</v>
          </cell>
          <cell r="K26">
            <v>0</v>
          </cell>
          <cell r="L26">
            <v>0</v>
          </cell>
          <cell r="M26">
            <v>0</v>
          </cell>
          <cell r="N26">
            <v>0</v>
          </cell>
          <cell r="O26">
            <v>0</v>
          </cell>
          <cell r="P26">
            <v>0</v>
          </cell>
          <cell r="U26">
            <v>0</v>
          </cell>
          <cell r="V26">
            <v>0</v>
          </cell>
          <cell r="W26">
            <v>0</v>
          </cell>
          <cell r="X26">
            <v>0</v>
          </cell>
          <cell r="Y26">
            <v>0</v>
          </cell>
          <cell r="Z26">
            <v>0</v>
          </cell>
          <cell r="AA26">
            <v>0</v>
          </cell>
          <cell r="AB26">
            <v>0</v>
          </cell>
          <cell r="AC26">
            <v>0</v>
          </cell>
          <cell r="AD26">
            <v>0</v>
          </cell>
          <cell r="AE26">
            <v>0</v>
          </cell>
          <cell r="AF26">
            <v>0</v>
          </cell>
          <cell r="AG26">
            <v>0</v>
          </cell>
          <cell r="AL26">
            <v>0</v>
          </cell>
          <cell r="AM26">
            <v>0</v>
          </cell>
          <cell r="AN26">
            <v>0</v>
          </cell>
          <cell r="AO26">
            <v>0</v>
          </cell>
          <cell r="AP26">
            <v>0</v>
          </cell>
          <cell r="AQ26">
            <v>0</v>
          </cell>
          <cell r="AR26">
            <v>0</v>
          </cell>
          <cell r="AS26">
            <v>0</v>
          </cell>
          <cell r="AT26">
            <v>0</v>
          </cell>
          <cell r="AU26">
            <v>0</v>
          </cell>
          <cell r="AV26">
            <v>0</v>
          </cell>
          <cell r="AW26">
            <v>0</v>
          </cell>
          <cell r="AX26">
            <v>0</v>
          </cell>
          <cell r="BC26">
            <v>0</v>
          </cell>
          <cell r="BD26">
            <v>0</v>
          </cell>
          <cell r="BE26">
            <v>0</v>
          </cell>
          <cell r="BF26">
            <v>0</v>
          </cell>
          <cell r="BG26">
            <v>0</v>
          </cell>
          <cell r="BH26">
            <v>0</v>
          </cell>
          <cell r="BI26">
            <v>0</v>
          </cell>
          <cell r="BJ26">
            <v>0</v>
          </cell>
          <cell r="BK26">
            <v>0</v>
          </cell>
          <cell r="BL26">
            <v>0</v>
          </cell>
          <cell r="BM26">
            <v>0</v>
          </cell>
          <cell r="BN26">
            <v>0</v>
          </cell>
          <cell r="BO26">
            <v>0</v>
          </cell>
          <cell r="BV26">
            <v>0</v>
          </cell>
          <cell r="BW26">
            <v>0</v>
          </cell>
          <cell r="BX26">
            <v>0</v>
          </cell>
          <cell r="BY26">
            <v>0</v>
          </cell>
          <cell r="BZ26">
            <v>0</v>
          </cell>
          <cell r="CA26">
            <v>0</v>
          </cell>
          <cell r="CB26">
            <v>0</v>
          </cell>
          <cell r="CC26">
            <v>0</v>
          </cell>
          <cell r="CD26">
            <v>0</v>
          </cell>
          <cell r="CE26">
            <v>0</v>
          </cell>
          <cell r="CF26">
            <v>0</v>
          </cell>
          <cell r="CG26">
            <v>0</v>
          </cell>
          <cell r="CH26">
            <v>0</v>
          </cell>
        </row>
        <row r="27">
          <cell r="D27">
            <v>0</v>
          </cell>
          <cell r="E27">
            <v>0</v>
          </cell>
          <cell r="F27">
            <v>0</v>
          </cell>
          <cell r="G27">
            <v>0</v>
          </cell>
          <cell r="H27">
            <v>0</v>
          </cell>
          <cell r="I27">
            <v>0</v>
          </cell>
          <cell r="J27">
            <v>0</v>
          </cell>
          <cell r="K27">
            <v>0</v>
          </cell>
          <cell r="L27">
            <v>0</v>
          </cell>
          <cell r="M27">
            <v>0</v>
          </cell>
          <cell r="N27">
            <v>0</v>
          </cell>
          <cell r="O27">
            <v>0</v>
          </cell>
          <cell r="P27">
            <v>0</v>
          </cell>
          <cell r="U27">
            <v>0</v>
          </cell>
          <cell r="V27">
            <v>0</v>
          </cell>
          <cell r="W27">
            <v>0</v>
          </cell>
          <cell r="X27">
            <v>0</v>
          </cell>
          <cell r="Y27">
            <v>0</v>
          </cell>
          <cell r="Z27">
            <v>0</v>
          </cell>
          <cell r="AA27">
            <v>0</v>
          </cell>
          <cell r="AB27">
            <v>0</v>
          </cell>
          <cell r="AC27">
            <v>0</v>
          </cell>
          <cell r="AD27">
            <v>0</v>
          </cell>
          <cell r="AE27">
            <v>0</v>
          </cell>
          <cell r="AF27">
            <v>0</v>
          </cell>
          <cell r="AG27">
            <v>0</v>
          </cell>
          <cell r="AL27">
            <v>0</v>
          </cell>
          <cell r="AM27">
            <v>0</v>
          </cell>
          <cell r="AN27">
            <v>0</v>
          </cell>
          <cell r="AO27">
            <v>0</v>
          </cell>
          <cell r="AP27">
            <v>0</v>
          </cell>
          <cell r="AQ27">
            <v>0</v>
          </cell>
          <cell r="AR27">
            <v>0</v>
          </cell>
          <cell r="AS27">
            <v>0</v>
          </cell>
          <cell r="AT27">
            <v>0</v>
          </cell>
          <cell r="AU27">
            <v>0</v>
          </cell>
          <cell r="AV27">
            <v>0</v>
          </cell>
          <cell r="AW27">
            <v>0</v>
          </cell>
          <cell r="AX27">
            <v>0</v>
          </cell>
          <cell r="BC27">
            <v>0</v>
          </cell>
          <cell r="BD27">
            <v>0</v>
          </cell>
          <cell r="BE27">
            <v>0</v>
          </cell>
          <cell r="BF27">
            <v>0</v>
          </cell>
          <cell r="BG27">
            <v>0</v>
          </cell>
          <cell r="BH27">
            <v>0</v>
          </cell>
          <cell r="BI27">
            <v>0</v>
          </cell>
          <cell r="BJ27">
            <v>0</v>
          </cell>
          <cell r="BK27">
            <v>0</v>
          </cell>
          <cell r="BL27">
            <v>0</v>
          </cell>
          <cell r="BM27">
            <v>0</v>
          </cell>
          <cell r="BN27">
            <v>0</v>
          </cell>
          <cell r="BO27">
            <v>0</v>
          </cell>
          <cell r="BV27">
            <v>0</v>
          </cell>
          <cell r="BW27">
            <v>0</v>
          </cell>
          <cell r="BX27">
            <v>0</v>
          </cell>
          <cell r="BY27">
            <v>0</v>
          </cell>
          <cell r="BZ27">
            <v>0</v>
          </cell>
          <cell r="CA27">
            <v>0</v>
          </cell>
          <cell r="CB27">
            <v>0</v>
          </cell>
          <cell r="CC27">
            <v>0</v>
          </cell>
          <cell r="CD27">
            <v>0</v>
          </cell>
          <cell r="CE27">
            <v>0</v>
          </cell>
          <cell r="CF27">
            <v>0</v>
          </cell>
          <cell r="CG27">
            <v>0</v>
          </cell>
          <cell r="CH27">
            <v>0</v>
          </cell>
        </row>
        <row r="28">
          <cell r="D28">
            <v>0</v>
          </cell>
          <cell r="E28">
            <v>0</v>
          </cell>
          <cell r="F28">
            <v>0</v>
          </cell>
          <cell r="G28">
            <v>0</v>
          </cell>
          <cell r="H28">
            <v>0</v>
          </cell>
          <cell r="I28">
            <v>0</v>
          </cell>
          <cell r="J28">
            <v>0</v>
          </cell>
          <cell r="K28">
            <v>0</v>
          </cell>
          <cell r="L28">
            <v>0</v>
          </cell>
          <cell r="M28">
            <v>0</v>
          </cell>
          <cell r="N28">
            <v>0</v>
          </cell>
          <cell r="O28">
            <v>0</v>
          </cell>
          <cell r="P28">
            <v>0</v>
          </cell>
          <cell r="U28">
            <v>0</v>
          </cell>
          <cell r="V28">
            <v>0</v>
          </cell>
          <cell r="W28">
            <v>0</v>
          </cell>
          <cell r="X28">
            <v>0</v>
          </cell>
          <cell r="Y28">
            <v>0</v>
          </cell>
          <cell r="Z28">
            <v>0</v>
          </cell>
          <cell r="AA28">
            <v>0</v>
          </cell>
          <cell r="AB28">
            <v>0</v>
          </cell>
          <cell r="AC28">
            <v>0</v>
          </cell>
          <cell r="AD28">
            <v>0</v>
          </cell>
          <cell r="AE28">
            <v>0</v>
          </cell>
          <cell r="AF28">
            <v>0</v>
          </cell>
          <cell r="AG28">
            <v>0</v>
          </cell>
          <cell r="AL28">
            <v>0</v>
          </cell>
          <cell r="AM28">
            <v>0</v>
          </cell>
          <cell r="AN28">
            <v>0</v>
          </cell>
          <cell r="AO28">
            <v>0</v>
          </cell>
          <cell r="AP28">
            <v>0</v>
          </cell>
          <cell r="AQ28">
            <v>0</v>
          </cell>
          <cell r="AR28">
            <v>0</v>
          </cell>
          <cell r="AS28">
            <v>0</v>
          </cell>
          <cell r="AT28">
            <v>0</v>
          </cell>
          <cell r="AU28">
            <v>0</v>
          </cell>
          <cell r="AV28">
            <v>0</v>
          </cell>
          <cell r="AW28">
            <v>0</v>
          </cell>
          <cell r="AX28">
            <v>0</v>
          </cell>
          <cell r="BC28">
            <v>0</v>
          </cell>
          <cell r="BD28">
            <v>0</v>
          </cell>
          <cell r="BE28">
            <v>0</v>
          </cell>
          <cell r="BF28">
            <v>0</v>
          </cell>
          <cell r="BG28">
            <v>0</v>
          </cell>
          <cell r="BH28">
            <v>0</v>
          </cell>
          <cell r="BI28">
            <v>0</v>
          </cell>
          <cell r="BJ28">
            <v>0</v>
          </cell>
          <cell r="BK28">
            <v>0</v>
          </cell>
          <cell r="BL28">
            <v>0</v>
          </cell>
          <cell r="BM28">
            <v>0</v>
          </cell>
          <cell r="BN28">
            <v>0</v>
          </cell>
          <cell r="BO28">
            <v>0</v>
          </cell>
          <cell r="BV28">
            <v>0</v>
          </cell>
          <cell r="BW28">
            <v>0</v>
          </cell>
          <cell r="BX28">
            <v>0</v>
          </cell>
          <cell r="BY28">
            <v>0</v>
          </cell>
          <cell r="BZ28">
            <v>0</v>
          </cell>
          <cell r="CA28">
            <v>0</v>
          </cell>
          <cell r="CB28">
            <v>0</v>
          </cell>
          <cell r="CC28">
            <v>0</v>
          </cell>
          <cell r="CD28">
            <v>0</v>
          </cell>
          <cell r="CE28">
            <v>0</v>
          </cell>
          <cell r="CF28">
            <v>0</v>
          </cell>
          <cell r="CG28">
            <v>0</v>
          </cell>
          <cell r="CH28">
            <v>0</v>
          </cell>
        </row>
        <row r="29">
          <cell r="D29">
            <v>0</v>
          </cell>
          <cell r="E29">
            <v>0</v>
          </cell>
          <cell r="F29">
            <v>0</v>
          </cell>
          <cell r="G29">
            <v>0</v>
          </cell>
          <cell r="H29">
            <v>0</v>
          </cell>
          <cell r="I29">
            <v>0</v>
          </cell>
          <cell r="J29">
            <v>0</v>
          </cell>
          <cell r="K29">
            <v>0</v>
          </cell>
          <cell r="L29">
            <v>0</v>
          </cell>
          <cell r="M29">
            <v>0</v>
          </cell>
          <cell r="N29">
            <v>17</v>
          </cell>
          <cell r="O29">
            <v>0</v>
          </cell>
          <cell r="P29">
            <v>0</v>
          </cell>
          <cell r="U29">
            <v>0</v>
          </cell>
          <cell r="V29">
            <v>0</v>
          </cell>
          <cell r="W29">
            <v>0</v>
          </cell>
          <cell r="X29">
            <v>0</v>
          </cell>
          <cell r="Y29">
            <v>0</v>
          </cell>
          <cell r="Z29">
            <v>0</v>
          </cell>
          <cell r="AA29">
            <v>0</v>
          </cell>
          <cell r="AB29">
            <v>0</v>
          </cell>
          <cell r="AC29">
            <v>0</v>
          </cell>
          <cell r="AD29">
            <v>0</v>
          </cell>
          <cell r="AE29">
            <v>7</v>
          </cell>
          <cell r="AF29">
            <v>0</v>
          </cell>
          <cell r="AG29">
            <v>0</v>
          </cell>
          <cell r="AL29">
            <v>0</v>
          </cell>
          <cell r="AM29">
            <v>0</v>
          </cell>
          <cell r="AN29">
            <v>0</v>
          </cell>
          <cell r="AO29">
            <v>0</v>
          </cell>
          <cell r="AP29">
            <v>0</v>
          </cell>
          <cell r="AQ29">
            <v>0</v>
          </cell>
          <cell r="AR29">
            <v>0</v>
          </cell>
          <cell r="AS29">
            <v>0</v>
          </cell>
          <cell r="AT29">
            <v>0</v>
          </cell>
          <cell r="AU29">
            <v>0</v>
          </cell>
          <cell r="AV29">
            <v>0</v>
          </cell>
          <cell r="AW29">
            <v>0</v>
          </cell>
          <cell r="AX29">
            <v>0</v>
          </cell>
          <cell r="BC29">
            <v>0</v>
          </cell>
          <cell r="BD29">
            <v>0</v>
          </cell>
          <cell r="BE29">
            <v>0</v>
          </cell>
          <cell r="BF29">
            <v>0</v>
          </cell>
          <cell r="BG29">
            <v>0</v>
          </cell>
          <cell r="BH29">
            <v>0</v>
          </cell>
          <cell r="BI29">
            <v>0</v>
          </cell>
          <cell r="BJ29">
            <v>0</v>
          </cell>
          <cell r="BK29">
            <v>0</v>
          </cell>
          <cell r="BL29">
            <v>0</v>
          </cell>
          <cell r="BM29">
            <v>0</v>
          </cell>
          <cell r="BN29">
            <v>0</v>
          </cell>
          <cell r="BO29">
            <v>0</v>
          </cell>
          <cell r="BV29">
            <v>0</v>
          </cell>
          <cell r="BW29">
            <v>0</v>
          </cell>
          <cell r="BX29">
            <v>0</v>
          </cell>
          <cell r="BY29">
            <v>0</v>
          </cell>
          <cell r="BZ29">
            <v>0</v>
          </cell>
          <cell r="CA29">
            <v>0</v>
          </cell>
          <cell r="CB29">
            <v>0</v>
          </cell>
          <cell r="CC29">
            <v>0</v>
          </cell>
          <cell r="CD29">
            <v>0</v>
          </cell>
          <cell r="CE29">
            <v>0</v>
          </cell>
          <cell r="CF29">
            <v>17</v>
          </cell>
          <cell r="CG29">
            <v>0</v>
          </cell>
          <cell r="CH29">
            <v>0</v>
          </cell>
        </row>
        <row r="30">
          <cell r="D30">
            <v>0</v>
          </cell>
          <cell r="E30">
            <v>0</v>
          </cell>
          <cell r="F30">
            <v>0</v>
          </cell>
          <cell r="G30">
            <v>0</v>
          </cell>
          <cell r="H30">
            <v>0</v>
          </cell>
          <cell r="I30">
            <v>0</v>
          </cell>
          <cell r="J30">
            <v>0</v>
          </cell>
          <cell r="K30">
            <v>0</v>
          </cell>
          <cell r="L30">
            <v>0</v>
          </cell>
          <cell r="M30">
            <v>0</v>
          </cell>
          <cell r="N30">
            <v>0</v>
          </cell>
          <cell r="O30">
            <v>0</v>
          </cell>
          <cell r="P30">
            <v>0</v>
          </cell>
          <cell r="U30">
            <v>0</v>
          </cell>
          <cell r="V30">
            <v>0</v>
          </cell>
          <cell r="W30">
            <v>0</v>
          </cell>
          <cell r="X30">
            <v>0</v>
          </cell>
          <cell r="Y30">
            <v>0</v>
          </cell>
          <cell r="Z30">
            <v>0</v>
          </cell>
          <cell r="AA30">
            <v>0</v>
          </cell>
          <cell r="AB30">
            <v>0</v>
          </cell>
          <cell r="AC30">
            <v>0</v>
          </cell>
          <cell r="AD30">
            <v>0</v>
          </cell>
          <cell r="AE30">
            <v>2</v>
          </cell>
          <cell r="AF30">
            <v>0</v>
          </cell>
          <cell r="AG30">
            <v>0</v>
          </cell>
          <cell r="AL30">
            <v>0</v>
          </cell>
          <cell r="AM30">
            <v>0</v>
          </cell>
          <cell r="AN30">
            <v>0</v>
          </cell>
          <cell r="AO30">
            <v>0</v>
          </cell>
          <cell r="AP30">
            <v>0</v>
          </cell>
          <cell r="AQ30">
            <v>0</v>
          </cell>
          <cell r="AR30">
            <v>0</v>
          </cell>
          <cell r="AS30">
            <v>0</v>
          </cell>
          <cell r="AT30">
            <v>0</v>
          </cell>
          <cell r="AU30">
            <v>0</v>
          </cell>
          <cell r="AV30">
            <v>0</v>
          </cell>
          <cell r="AW30">
            <v>0</v>
          </cell>
          <cell r="AX30">
            <v>0</v>
          </cell>
          <cell r="BC30">
            <v>0</v>
          </cell>
          <cell r="BD30">
            <v>0</v>
          </cell>
          <cell r="BE30">
            <v>0</v>
          </cell>
          <cell r="BF30">
            <v>0</v>
          </cell>
          <cell r="BG30">
            <v>0</v>
          </cell>
          <cell r="BH30">
            <v>0</v>
          </cell>
          <cell r="BI30">
            <v>0</v>
          </cell>
          <cell r="BJ30">
            <v>0</v>
          </cell>
          <cell r="BK30">
            <v>0</v>
          </cell>
          <cell r="BL30">
            <v>0</v>
          </cell>
          <cell r="BM30">
            <v>0</v>
          </cell>
          <cell r="BN30">
            <v>0</v>
          </cell>
          <cell r="BO30">
            <v>0</v>
          </cell>
          <cell r="BV30">
            <v>0</v>
          </cell>
          <cell r="BW30">
            <v>0</v>
          </cell>
          <cell r="BX30">
            <v>0</v>
          </cell>
          <cell r="BY30">
            <v>0</v>
          </cell>
          <cell r="BZ30">
            <v>0</v>
          </cell>
          <cell r="CA30">
            <v>0</v>
          </cell>
          <cell r="CB30">
            <v>0</v>
          </cell>
          <cell r="CC30">
            <v>0</v>
          </cell>
          <cell r="CD30">
            <v>0</v>
          </cell>
          <cell r="CE30">
            <v>0</v>
          </cell>
          <cell r="CF30">
            <v>0</v>
          </cell>
          <cell r="CG30">
            <v>0</v>
          </cell>
          <cell r="CH30">
            <v>0</v>
          </cell>
        </row>
        <row r="31">
          <cell r="D31">
            <v>0</v>
          </cell>
          <cell r="E31">
            <v>0</v>
          </cell>
          <cell r="F31">
            <v>0</v>
          </cell>
          <cell r="G31">
            <v>0</v>
          </cell>
          <cell r="H31">
            <v>0</v>
          </cell>
          <cell r="I31">
            <v>0</v>
          </cell>
          <cell r="J31">
            <v>0</v>
          </cell>
          <cell r="K31">
            <v>0</v>
          </cell>
          <cell r="L31">
            <v>0</v>
          </cell>
          <cell r="M31">
            <v>0</v>
          </cell>
          <cell r="N31">
            <v>0</v>
          </cell>
          <cell r="O31">
            <v>0</v>
          </cell>
          <cell r="P31">
            <v>0</v>
          </cell>
          <cell r="U31">
            <v>0</v>
          </cell>
          <cell r="V31">
            <v>0</v>
          </cell>
          <cell r="W31">
            <v>0</v>
          </cell>
          <cell r="X31">
            <v>0</v>
          </cell>
          <cell r="Y31">
            <v>0</v>
          </cell>
          <cell r="Z31">
            <v>0</v>
          </cell>
          <cell r="AA31">
            <v>0</v>
          </cell>
          <cell r="AB31">
            <v>0</v>
          </cell>
          <cell r="AC31">
            <v>0</v>
          </cell>
          <cell r="AD31">
            <v>0</v>
          </cell>
          <cell r="AE31">
            <v>0</v>
          </cell>
          <cell r="AF31">
            <v>0</v>
          </cell>
          <cell r="AG31">
            <v>0</v>
          </cell>
          <cell r="AL31">
            <v>0</v>
          </cell>
          <cell r="AM31">
            <v>0</v>
          </cell>
          <cell r="AN31">
            <v>0</v>
          </cell>
          <cell r="AO31">
            <v>0</v>
          </cell>
          <cell r="AP31">
            <v>0</v>
          </cell>
          <cell r="AQ31">
            <v>0</v>
          </cell>
          <cell r="AR31">
            <v>0</v>
          </cell>
          <cell r="AS31">
            <v>0</v>
          </cell>
          <cell r="AT31">
            <v>0</v>
          </cell>
          <cell r="AU31">
            <v>0</v>
          </cell>
          <cell r="AV31">
            <v>0</v>
          </cell>
          <cell r="AW31">
            <v>0</v>
          </cell>
          <cell r="AX31">
            <v>0</v>
          </cell>
          <cell r="BC31">
            <v>0</v>
          </cell>
          <cell r="BD31">
            <v>0</v>
          </cell>
          <cell r="BE31">
            <v>0</v>
          </cell>
          <cell r="BF31">
            <v>0</v>
          </cell>
          <cell r="BG31">
            <v>0</v>
          </cell>
          <cell r="BH31">
            <v>0</v>
          </cell>
          <cell r="BI31">
            <v>0</v>
          </cell>
          <cell r="BJ31">
            <v>0</v>
          </cell>
          <cell r="BK31">
            <v>0</v>
          </cell>
          <cell r="BL31">
            <v>0</v>
          </cell>
          <cell r="BM31">
            <v>0</v>
          </cell>
          <cell r="BN31">
            <v>0</v>
          </cell>
          <cell r="BO31">
            <v>0</v>
          </cell>
          <cell r="BV31">
            <v>0</v>
          </cell>
          <cell r="BW31">
            <v>0</v>
          </cell>
          <cell r="BX31">
            <v>0</v>
          </cell>
          <cell r="BY31">
            <v>0</v>
          </cell>
          <cell r="BZ31">
            <v>0</v>
          </cell>
          <cell r="CA31">
            <v>0</v>
          </cell>
          <cell r="CB31">
            <v>0</v>
          </cell>
          <cell r="CC31">
            <v>0</v>
          </cell>
          <cell r="CD31">
            <v>0</v>
          </cell>
          <cell r="CE31">
            <v>0</v>
          </cell>
          <cell r="CF31">
            <v>0</v>
          </cell>
          <cell r="CG31">
            <v>0</v>
          </cell>
          <cell r="CH31">
            <v>0</v>
          </cell>
        </row>
        <row r="32">
          <cell r="D32">
            <v>0</v>
          </cell>
          <cell r="E32">
            <v>0</v>
          </cell>
          <cell r="F32">
            <v>0</v>
          </cell>
          <cell r="G32">
            <v>0</v>
          </cell>
          <cell r="H32">
            <v>0</v>
          </cell>
          <cell r="I32">
            <v>0</v>
          </cell>
          <cell r="J32">
            <v>0</v>
          </cell>
          <cell r="K32">
            <v>0</v>
          </cell>
          <cell r="L32">
            <v>0</v>
          </cell>
          <cell r="M32">
            <v>0</v>
          </cell>
          <cell r="N32">
            <v>0</v>
          </cell>
          <cell r="O32">
            <v>0</v>
          </cell>
          <cell r="P32">
            <v>0</v>
          </cell>
          <cell r="U32">
            <v>0</v>
          </cell>
          <cell r="V32">
            <v>0</v>
          </cell>
          <cell r="W32">
            <v>0</v>
          </cell>
          <cell r="X32">
            <v>0</v>
          </cell>
          <cell r="Y32">
            <v>0</v>
          </cell>
          <cell r="Z32">
            <v>0</v>
          </cell>
          <cell r="AA32">
            <v>0</v>
          </cell>
          <cell r="AB32">
            <v>0</v>
          </cell>
          <cell r="AC32">
            <v>0</v>
          </cell>
          <cell r="AD32">
            <v>0</v>
          </cell>
          <cell r="AE32">
            <v>0</v>
          </cell>
          <cell r="AF32">
            <v>0</v>
          </cell>
          <cell r="AG32">
            <v>0</v>
          </cell>
          <cell r="AL32">
            <v>0</v>
          </cell>
          <cell r="AM32">
            <v>0</v>
          </cell>
          <cell r="AN32">
            <v>0</v>
          </cell>
          <cell r="AO32">
            <v>0</v>
          </cell>
          <cell r="AP32">
            <v>0</v>
          </cell>
          <cell r="AQ32">
            <v>0</v>
          </cell>
          <cell r="AR32">
            <v>0</v>
          </cell>
          <cell r="AS32">
            <v>0</v>
          </cell>
          <cell r="AT32">
            <v>0</v>
          </cell>
          <cell r="AU32">
            <v>0</v>
          </cell>
          <cell r="AV32">
            <v>0</v>
          </cell>
          <cell r="AW32">
            <v>0</v>
          </cell>
          <cell r="AX32">
            <v>0</v>
          </cell>
          <cell r="BC32">
            <v>0</v>
          </cell>
          <cell r="BD32">
            <v>0</v>
          </cell>
          <cell r="BE32">
            <v>0</v>
          </cell>
          <cell r="BF32">
            <v>0</v>
          </cell>
          <cell r="BG32">
            <v>0</v>
          </cell>
          <cell r="BH32">
            <v>0</v>
          </cell>
          <cell r="BI32">
            <v>0</v>
          </cell>
          <cell r="BJ32">
            <v>0</v>
          </cell>
          <cell r="BK32">
            <v>0</v>
          </cell>
          <cell r="BL32">
            <v>0</v>
          </cell>
          <cell r="BM32">
            <v>0</v>
          </cell>
          <cell r="BN32">
            <v>0</v>
          </cell>
          <cell r="BO32">
            <v>0</v>
          </cell>
          <cell r="BV32">
            <v>0</v>
          </cell>
          <cell r="BW32">
            <v>0</v>
          </cell>
          <cell r="BX32">
            <v>0</v>
          </cell>
          <cell r="BY32">
            <v>0</v>
          </cell>
          <cell r="BZ32">
            <v>0</v>
          </cell>
          <cell r="CA32">
            <v>0</v>
          </cell>
          <cell r="CB32">
            <v>0</v>
          </cell>
          <cell r="CC32">
            <v>0</v>
          </cell>
          <cell r="CD32">
            <v>0</v>
          </cell>
          <cell r="CE32">
            <v>0</v>
          </cell>
          <cell r="CF32">
            <v>0</v>
          </cell>
          <cell r="CG32">
            <v>0</v>
          </cell>
          <cell r="CH32">
            <v>0</v>
          </cell>
        </row>
        <row r="33">
          <cell r="D33">
            <v>0</v>
          </cell>
          <cell r="E33">
            <v>0</v>
          </cell>
          <cell r="F33">
            <v>0</v>
          </cell>
          <cell r="G33">
            <v>0</v>
          </cell>
          <cell r="H33">
            <v>0</v>
          </cell>
          <cell r="I33">
            <v>0</v>
          </cell>
          <cell r="J33">
            <v>0</v>
          </cell>
          <cell r="K33">
            <v>0</v>
          </cell>
          <cell r="L33">
            <v>0</v>
          </cell>
          <cell r="M33">
            <v>0</v>
          </cell>
          <cell r="N33">
            <v>0</v>
          </cell>
          <cell r="O33">
            <v>0</v>
          </cell>
          <cell r="P33">
            <v>0</v>
          </cell>
          <cell r="U33">
            <v>0</v>
          </cell>
          <cell r="V33">
            <v>0</v>
          </cell>
          <cell r="W33">
            <v>0</v>
          </cell>
          <cell r="X33">
            <v>0</v>
          </cell>
          <cell r="Y33">
            <v>0</v>
          </cell>
          <cell r="Z33">
            <v>0</v>
          </cell>
          <cell r="AA33">
            <v>0</v>
          </cell>
          <cell r="AB33">
            <v>0</v>
          </cell>
          <cell r="AC33">
            <v>0</v>
          </cell>
          <cell r="AD33">
            <v>0</v>
          </cell>
          <cell r="AE33">
            <v>0</v>
          </cell>
          <cell r="AF33">
            <v>0</v>
          </cell>
          <cell r="AG33">
            <v>0</v>
          </cell>
          <cell r="AL33">
            <v>0</v>
          </cell>
          <cell r="AM33">
            <v>0</v>
          </cell>
          <cell r="AN33">
            <v>0</v>
          </cell>
          <cell r="AO33">
            <v>0</v>
          </cell>
          <cell r="AP33">
            <v>0</v>
          </cell>
          <cell r="AQ33">
            <v>0</v>
          </cell>
          <cell r="AR33">
            <v>0</v>
          </cell>
          <cell r="AS33">
            <v>0</v>
          </cell>
          <cell r="AT33">
            <v>0</v>
          </cell>
          <cell r="AU33">
            <v>0</v>
          </cell>
          <cell r="AV33">
            <v>0</v>
          </cell>
          <cell r="AW33">
            <v>0</v>
          </cell>
          <cell r="AX33">
            <v>0</v>
          </cell>
          <cell r="BC33">
            <v>0</v>
          </cell>
          <cell r="BD33">
            <v>0</v>
          </cell>
          <cell r="BE33">
            <v>0</v>
          </cell>
          <cell r="BF33">
            <v>0</v>
          </cell>
          <cell r="BG33">
            <v>0</v>
          </cell>
          <cell r="BH33">
            <v>0</v>
          </cell>
          <cell r="BI33">
            <v>0</v>
          </cell>
          <cell r="BJ33">
            <v>0</v>
          </cell>
          <cell r="BK33">
            <v>0</v>
          </cell>
          <cell r="BL33">
            <v>0</v>
          </cell>
          <cell r="BM33">
            <v>0</v>
          </cell>
          <cell r="BN33">
            <v>0</v>
          </cell>
          <cell r="BO33">
            <v>0</v>
          </cell>
          <cell r="BV33">
            <v>0</v>
          </cell>
          <cell r="BW33">
            <v>0</v>
          </cell>
          <cell r="BX33">
            <v>0</v>
          </cell>
          <cell r="BY33">
            <v>0</v>
          </cell>
          <cell r="BZ33">
            <v>0</v>
          </cell>
          <cell r="CA33">
            <v>0</v>
          </cell>
          <cell r="CB33">
            <v>0</v>
          </cell>
          <cell r="CC33">
            <v>0</v>
          </cell>
          <cell r="CD33">
            <v>0</v>
          </cell>
          <cell r="CE33">
            <v>0</v>
          </cell>
          <cell r="CF33">
            <v>0</v>
          </cell>
          <cell r="CG33">
            <v>0</v>
          </cell>
          <cell r="CH33">
            <v>0</v>
          </cell>
        </row>
        <row r="34">
          <cell r="D34">
            <v>0</v>
          </cell>
          <cell r="E34">
            <v>0</v>
          </cell>
          <cell r="F34">
            <v>0</v>
          </cell>
          <cell r="G34">
            <v>0</v>
          </cell>
          <cell r="H34">
            <v>0</v>
          </cell>
          <cell r="I34">
            <v>0</v>
          </cell>
          <cell r="J34">
            <v>0</v>
          </cell>
          <cell r="K34">
            <v>0</v>
          </cell>
          <cell r="L34">
            <v>0</v>
          </cell>
          <cell r="M34">
            <v>0</v>
          </cell>
          <cell r="N34">
            <v>0</v>
          </cell>
          <cell r="O34">
            <v>0</v>
          </cell>
          <cell r="P34">
            <v>0</v>
          </cell>
          <cell r="U34">
            <v>0</v>
          </cell>
          <cell r="V34">
            <v>0</v>
          </cell>
          <cell r="W34">
            <v>0</v>
          </cell>
          <cell r="X34">
            <v>0</v>
          </cell>
          <cell r="Y34">
            <v>0</v>
          </cell>
          <cell r="Z34">
            <v>0</v>
          </cell>
          <cell r="AA34">
            <v>0</v>
          </cell>
          <cell r="AB34">
            <v>0</v>
          </cell>
          <cell r="AC34">
            <v>0</v>
          </cell>
          <cell r="AD34">
            <v>0</v>
          </cell>
          <cell r="AE34">
            <v>0</v>
          </cell>
          <cell r="AF34">
            <v>0</v>
          </cell>
          <cell r="AG34">
            <v>0</v>
          </cell>
          <cell r="AL34">
            <v>0</v>
          </cell>
          <cell r="AM34">
            <v>0</v>
          </cell>
          <cell r="AN34">
            <v>0</v>
          </cell>
          <cell r="AO34">
            <v>0</v>
          </cell>
          <cell r="AP34">
            <v>0</v>
          </cell>
          <cell r="AQ34">
            <v>0</v>
          </cell>
          <cell r="AR34">
            <v>0</v>
          </cell>
          <cell r="AS34">
            <v>0</v>
          </cell>
          <cell r="AT34">
            <v>0</v>
          </cell>
          <cell r="AU34">
            <v>0</v>
          </cell>
          <cell r="AV34">
            <v>0</v>
          </cell>
          <cell r="AW34">
            <v>0</v>
          </cell>
          <cell r="AX34">
            <v>0</v>
          </cell>
          <cell r="BC34">
            <v>0</v>
          </cell>
          <cell r="BD34">
            <v>0</v>
          </cell>
          <cell r="BE34">
            <v>0</v>
          </cell>
          <cell r="BF34">
            <v>0</v>
          </cell>
          <cell r="BG34">
            <v>0</v>
          </cell>
          <cell r="BH34">
            <v>0</v>
          </cell>
          <cell r="BI34">
            <v>0</v>
          </cell>
          <cell r="BJ34">
            <v>0</v>
          </cell>
          <cell r="BK34">
            <v>0</v>
          </cell>
          <cell r="BL34">
            <v>0</v>
          </cell>
          <cell r="BM34">
            <v>0</v>
          </cell>
          <cell r="BN34">
            <v>0</v>
          </cell>
          <cell r="BO34">
            <v>0</v>
          </cell>
          <cell r="BV34">
            <v>0</v>
          </cell>
          <cell r="BW34">
            <v>0</v>
          </cell>
          <cell r="BX34">
            <v>0</v>
          </cell>
          <cell r="BY34">
            <v>0</v>
          </cell>
          <cell r="BZ34">
            <v>0</v>
          </cell>
          <cell r="CA34">
            <v>0</v>
          </cell>
          <cell r="CB34">
            <v>0</v>
          </cell>
          <cell r="CC34">
            <v>0</v>
          </cell>
          <cell r="CD34">
            <v>0</v>
          </cell>
          <cell r="CE34">
            <v>0</v>
          </cell>
          <cell r="CF34">
            <v>0</v>
          </cell>
          <cell r="CG34">
            <v>0</v>
          </cell>
          <cell r="CH34">
            <v>0</v>
          </cell>
        </row>
        <row r="35">
          <cell r="D35">
            <v>0</v>
          </cell>
          <cell r="E35">
            <v>0</v>
          </cell>
          <cell r="F35">
            <v>0</v>
          </cell>
          <cell r="G35">
            <v>0</v>
          </cell>
          <cell r="H35">
            <v>0</v>
          </cell>
          <cell r="I35">
            <v>0</v>
          </cell>
          <cell r="J35">
            <v>0</v>
          </cell>
          <cell r="K35">
            <v>0</v>
          </cell>
          <cell r="L35">
            <v>0</v>
          </cell>
          <cell r="M35">
            <v>0</v>
          </cell>
          <cell r="N35">
            <v>0</v>
          </cell>
          <cell r="O35">
            <v>0</v>
          </cell>
          <cell r="P35">
            <v>0</v>
          </cell>
          <cell r="U35">
            <v>0</v>
          </cell>
          <cell r="V35">
            <v>0</v>
          </cell>
          <cell r="W35">
            <v>0</v>
          </cell>
          <cell r="X35">
            <v>0</v>
          </cell>
          <cell r="Y35">
            <v>0</v>
          </cell>
          <cell r="Z35">
            <v>0</v>
          </cell>
          <cell r="AA35">
            <v>0</v>
          </cell>
          <cell r="AB35">
            <v>0</v>
          </cell>
          <cell r="AC35">
            <v>0</v>
          </cell>
          <cell r="AD35">
            <v>0</v>
          </cell>
          <cell r="AE35">
            <v>0</v>
          </cell>
          <cell r="AF35">
            <v>0</v>
          </cell>
          <cell r="AG35">
            <v>0</v>
          </cell>
          <cell r="AL35">
            <v>0</v>
          </cell>
          <cell r="AM35">
            <v>0</v>
          </cell>
          <cell r="AN35">
            <v>0</v>
          </cell>
          <cell r="AO35">
            <v>0</v>
          </cell>
          <cell r="AP35">
            <v>0</v>
          </cell>
          <cell r="AQ35">
            <v>0</v>
          </cell>
          <cell r="AR35">
            <v>0</v>
          </cell>
          <cell r="AS35">
            <v>0</v>
          </cell>
          <cell r="AT35">
            <v>0</v>
          </cell>
          <cell r="AU35">
            <v>0</v>
          </cell>
          <cell r="AV35">
            <v>0</v>
          </cell>
          <cell r="AW35">
            <v>0</v>
          </cell>
          <cell r="AX35">
            <v>0</v>
          </cell>
          <cell r="BC35">
            <v>0</v>
          </cell>
          <cell r="BD35">
            <v>0</v>
          </cell>
          <cell r="BE35">
            <v>0</v>
          </cell>
          <cell r="BF35">
            <v>0</v>
          </cell>
          <cell r="BG35">
            <v>0</v>
          </cell>
          <cell r="BH35">
            <v>0</v>
          </cell>
          <cell r="BI35">
            <v>0</v>
          </cell>
          <cell r="BJ35">
            <v>0</v>
          </cell>
          <cell r="BK35">
            <v>0</v>
          </cell>
          <cell r="BL35">
            <v>0</v>
          </cell>
          <cell r="BM35">
            <v>0</v>
          </cell>
          <cell r="BN35">
            <v>0</v>
          </cell>
          <cell r="BO35">
            <v>0</v>
          </cell>
          <cell r="BV35">
            <v>0</v>
          </cell>
          <cell r="BW35">
            <v>0</v>
          </cell>
          <cell r="BX35">
            <v>0</v>
          </cell>
          <cell r="BY35">
            <v>0</v>
          </cell>
          <cell r="BZ35">
            <v>0</v>
          </cell>
          <cell r="CA35">
            <v>0</v>
          </cell>
          <cell r="CB35">
            <v>0</v>
          </cell>
          <cell r="CC35">
            <v>0</v>
          </cell>
          <cell r="CD35">
            <v>0</v>
          </cell>
          <cell r="CE35">
            <v>0</v>
          </cell>
          <cell r="CF35">
            <v>0</v>
          </cell>
          <cell r="CG35">
            <v>0</v>
          </cell>
          <cell r="CH35">
            <v>0</v>
          </cell>
        </row>
        <row r="38">
          <cell r="D38">
            <v>0</v>
          </cell>
          <cell r="E38">
            <v>0</v>
          </cell>
          <cell r="F38">
            <v>0</v>
          </cell>
          <cell r="G38">
            <v>0</v>
          </cell>
          <cell r="H38">
            <v>7</v>
          </cell>
          <cell r="I38">
            <v>0</v>
          </cell>
          <cell r="J38">
            <v>0</v>
          </cell>
          <cell r="K38">
            <v>0</v>
          </cell>
          <cell r="L38">
            <v>9</v>
          </cell>
          <cell r="M38">
            <v>12</v>
          </cell>
          <cell r="N38">
            <v>0</v>
          </cell>
          <cell r="O38">
            <v>0</v>
          </cell>
          <cell r="P38">
            <v>0</v>
          </cell>
          <cell r="U38">
            <v>0</v>
          </cell>
          <cell r="V38">
            <v>0</v>
          </cell>
          <cell r="W38">
            <v>7</v>
          </cell>
          <cell r="X38">
            <v>0</v>
          </cell>
          <cell r="Y38">
            <v>0</v>
          </cell>
          <cell r="Z38">
            <v>0</v>
          </cell>
          <cell r="AA38">
            <v>0</v>
          </cell>
          <cell r="AB38">
            <v>0</v>
          </cell>
          <cell r="AC38">
            <v>0</v>
          </cell>
          <cell r="AD38">
            <v>0</v>
          </cell>
          <cell r="AE38">
            <v>0</v>
          </cell>
          <cell r="AF38">
            <v>0</v>
          </cell>
          <cell r="AG38">
            <v>0</v>
          </cell>
          <cell r="AL38">
            <v>0</v>
          </cell>
          <cell r="AM38">
            <v>0</v>
          </cell>
          <cell r="AN38">
            <v>0</v>
          </cell>
          <cell r="AO38">
            <v>0</v>
          </cell>
          <cell r="AP38">
            <v>0</v>
          </cell>
          <cell r="AQ38">
            <v>0</v>
          </cell>
          <cell r="AR38">
            <v>0</v>
          </cell>
          <cell r="AS38">
            <v>0</v>
          </cell>
          <cell r="AT38">
            <v>0</v>
          </cell>
          <cell r="AU38">
            <v>0</v>
          </cell>
          <cell r="AV38">
            <v>0</v>
          </cell>
          <cell r="AW38">
            <v>0</v>
          </cell>
          <cell r="AX38">
            <v>0</v>
          </cell>
          <cell r="BC38">
            <v>0</v>
          </cell>
          <cell r="BD38">
            <v>0</v>
          </cell>
          <cell r="BE38">
            <v>0</v>
          </cell>
          <cell r="BF38">
            <v>0</v>
          </cell>
          <cell r="BG38">
            <v>0</v>
          </cell>
          <cell r="BH38">
            <v>0</v>
          </cell>
          <cell r="BI38">
            <v>0</v>
          </cell>
          <cell r="BJ38">
            <v>0</v>
          </cell>
          <cell r="BK38">
            <v>0</v>
          </cell>
          <cell r="BL38">
            <v>0</v>
          </cell>
          <cell r="BM38">
            <v>0</v>
          </cell>
          <cell r="BN38">
            <v>0</v>
          </cell>
          <cell r="BO38">
            <v>0</v>
          </cell>
          <cell r="BV38">
            <v>0</v>
          </cell>
          <cell r="BW38">
            <v>0</v>
          </cell>
          <cell r="BX38">
            <v>0</v>
          </cell>
          <cell r="BY38">
            <v>0</v>
          </cell>
          <cell r="BZ38">
            <v>7</v>
          </cell>
          <cell r="CA38">
            <v>0</v>
          </cell>
          <cell r="CB38">
            <v>0</v>
          </cell>
          <cell r="CC38">
            <v>0</v>
          </cell>
          <cell r="CD38">
            <v>9</v>
          </cell>
          <cell r="CE38">
            <v>12</v>
          </cell>
          <cell r="CF38">
            <v>0</v>
          </cell>
          <cell r="CG38">
            <v>0</v>
          </cell>
          <cell r="CH38">
            <v>0</v>
          </cell>
        </row>
        <row r="39">
          <cell r="D39">
            <v>0</v>
          </cell>
          <cell r="E39">
            <v>0</v>
          </cell>
          <cell r="F39">
            <v>0</v>
          </cell>
          <cell r="G39">
            <v>0</v>
          </cell>
          <cell r="H39">
            <v>0</v>
          </cell>
          <cell r="I39">
            <v>0</v>
          </cell>
          <cell r="J39">
            <v>0</v>
          </cell>
          <cell r="K39">
            <v>0</v>
          </cell>
          <cell r="L39">
            <v>0</v>
          </cell>
          <cell r="M39">
            <v>0</v>
          </cell>
          <cell r="N39">
            <v>0</v>
          </cell>
          <cell r="O39">
            <v>0</v>
          </cell>
          <cell r="P39">
            <v>0</v>
          </cell>
          <cell r="U39">
            <v>0</v>
          </cell>
          <cell r="V39">
            <v>0</v>
          </cell>
          <cell r="W39">
            <v>0</v>
          </cell>
          <cell r="X39">
            <v>0</v>
          </cell>
          <cell r="Y39">
            <v>0</v>
          </cell>
          <cell r="Z39">
            <v>0</v>
          </cell>
          <cell r="AA39">
            <v>10</v>
          </cell>
          <cell r="AB39">
            <v>0</v>
          </cell>
          <cell r="AC39">
            <v>0</v>
          </cell>
          <cell r="AD39">
            <v>0</v>
          </cell>
          <cell r="AE39">
            <v>0</v>
          </cell>
          <cell r="AF39">
            <v>0</v>
          </cell>
          <cell r="AG39">
            <v>0</v>
          </cell>
          <cell r="AL39">
            <v>0</v>
          </cell>
          <cell r="AM39">
            <v>0</v>
          </cell>
          <cell r="AN39">
            <v>0</v>
          </cell>
          <cell r="AO39">
            <v>0</v>
          </cell>
          <cell r="AP39">
            <v>0</v>
          </cell>
          <cell r="AQ39">
            <v>0</v>
          </cell>
          <cell r="AR39">
            <v>0</v>
          </cell>
          <cell r="AS39">
            <v>0</v>
          </cell>
          <cell r="AT39">
            <v>0</v>
          </cell>
          <cell r="AU39">
            <v>0</v>
          </cell>
          <cell r="AV39">
            <v>0</v>
          </cell>
          <cell r="AW39">
            <v>0</v>
          </cell>
          <cell r="AX39">
            <v>0</v>
          </cell>
          <cell r="BC39">
            <v>0</v>
          </cell>
          <cell r="BD39">
            <v>0</v>
          </cell>
          <cell r="BE39">
            <v>0</v>
          </cell>
          <cell r="BF39">
            <v>0</v>
          </cell>
          <cell r="BG39">
            <v>0</v>
          </cell>
          <cell r="BH39">
            <v>0</v>
          </cell>
          <cell r="BI39">
            <v>0</v>
          </cell>
          <cell r="BJ39">
            <v>0</v>
          </cell>
          <cell r="BK39">
            <v>0</v>
          </cell>
          <cell r="BL39">
            <v>0</v>
          </cell>
          <cell r="BM39">
            <v>0</v>
          </cell>
          <cell r="BN39">
            <v>0</v>
          </cell>
          <cell r="BO39">
            <v>0</v>
          </cell>
          <cell r="BV39">
            <v>0</v>
          </cell>
          <cell r="BW39">
            <v>0</v>
          </cell>
          <cell r="BX39">
            <v>0</v>
          </cell>
          <cell r="BY39">
            <v>0</v>
          </cell>
          <cell r="BZ39">
            <v>0</v>
          </cell>
          <cell r="CA39">
            <v>0</v>
          </cell>
          <cell r="CB39">
            <v>0</v>
          </cell>
          <cell r="CC39">
            <v>0</v>
          </cell>
          <cell r="CD39">
            <v>0</v>
          </cell>
          <cell r="CE39">
            <v>0</v>
          </cell>
          <cell r="CF39">
            <v>0</v>
          </cell>
          <cell r="CG39">
            <v>0</v>
          </cell>
          <cell r="CH39">
            <v>0</v>
          </cell>
        </row>
        <row r="40">
          <cell r="D40">
            <v>0</v>
          </cell>
          <cell r="E40">
            <v>0</v>
          </cell>
          <cell r="F40">
            <v>0</v>
          </cell>
          <cell r="G40">
            <v>0</v>
          </cell>
          <cell r="H40">
            <v>0</v>
          </cell>
          <cell r="I40">
            <v>0</v>
          </cell>
          <cell r="J40">
            <v>0</v>
          </cell>
          <cell r="K40">
            <v>0</v>
          </cell>
          <cell r="L40">
            <v>0</v>
          </cell>
          <cell r="M40">
            <v>0</v>
          </cell>
          <cell r="N40">
            <v>0</v>
          </cell>
          <cell r="O40">
            <v>0</v>
          </cell>
          <cell r="P40">
            <v>0</v>
          </cell>
          <cell r="U40">
            <v>0</v>
          </cell>
          <cell r="V40">
            <v>0</v>
          </cell>
          <cell r="W40">
            <v>0</v>
          </cell>
          <cell r="X40">
            <v>0</v>
          </cell>
          <cell r="Y40">
            <v>0</v>
          </cell>
          <cell r="Z40">
            <v>0</v>
          </cell>
          <cell r="AA40">
            <v>0</v>
          </cell>
          <cell r="AB40">
            <v>0</v>
          </cell>
          <cell r="AC40">
            <v>0</v>
          </cell>
          <cell r="AD40">
            <v>0</v>
          </cell>
          <cell r="AE40">
            <v>0</v>
          </cell>
          <cell r="AF40">
            <v>0</v>
          </cell>
          <cell r="AG40">
            <v>0</v>
          </cell>
          <cell r="AL40">
            <v>0</v>
          </cell>
          <cell r="AM40">
            <v>0</v>
          </cell>
          <cell r="AN40">
            <v>0</v>
          </cell>
          <cell r="AO40">
            <v>0</v>
          </cell>
          <cell r="AP40">
            <v>0</v>
          </cell>
          <cell r="AQ40">
            <v>0</v>
          </cell>
          <cell r="AR40">
            <v>0</v>
          </cell>
          <cell r="AS40">
            <v>0</v>
          </cell>
          <cell r="AT40">
            <v>0</v>
          </cell>
          <cell r="AU40">
            <v>0</v>
          </cell>
          <cell r="AV40">
            <v>0</v>
          </cell>
          <cell r="AW40">
            <v>0</v>
          </cell>
          <cell r="AX40">
            <v>0</v>
          </cell>
          <cell r="BC40">
            <v>0</v>
          </cell>
          <cell r="BD40">
            <v>0</v>
          </cell>
          <cell r="BE40">
            <v>0</v>
          </cell>
          <cell r="BF40">
            <v>0</v>
          </cell>
          <cell r="BG40">
            <v>0</v>
          </cell>
          <cell r="BH40">
            <v>0</v>
          </cell>
          <cell r="BI40">
            <v>0</v>
          </cell>
          <cell r="BJ40">
            <v>0</v>
          </cell>
          <cell r="BK40">
            <v>0</v>
          </cell>
          <cell r="BL40">
            <v>0</v>
          </cell>
          <cell r="BM40">
            <v>0</v>
          </cell>
          <cell r="BN40">
            <v>0</v>
          </cell>
          <cell r="BO40">
            <v>0</v>
          </cell>
          <cell r="BV40">
            <v>0</v>
          </cell>
          <cell r="BW40">
            <v>0</v>
          </cell>
          <cell r="BX40">
            <v>0</v>
          </cell>
          <cell r="BY40">
            <v>0</v>
          </cell>
          <cell r="BZ40">
            <v>0</v>
          </cell>
          <cell r="CA40">
            <v>0</v>
          </cell>
          <cell r="CB40">
            <v>0</v>
          </cell>
          <cell r="CC40">
            <v>0</v>
          </cell>
          <cell r="CD40">
            <v>0</v>
          </cell>
          <cell r="CE40">
            <v>0</v>
          </cell>
          <cell r="CF40">
            <v>0</v>
          </cell>
          <cell r="CG40">
            <v>0</v>
          </cell>
          <cell r="CH40">
            <v>0</v>
          </cell>
        </row>
        <row r="41">
          <cell r="D41">
            <v>0</v>
          </cell>
          <cell r="E41">
            <v>0</v>
          </cell>
          <cell r="F41">
            <v>0</v>
          </cell>
          <cell r="G41">
            <v>0</v>
          </cell>
          <cell r="H41">
            <v>0</v>
          </cell>
          <cell r="I41">
            <v>0</v>
          </cell>
          <cell r="J41">
            <v>0</v>
          </cell>
          <cell r="K41">
            <v>0</v>
          </cell>
          <cell r="L41">
            <v>0</v>
          </cell>
          <cell r="M41">
            <v>0</v>
          </cell>
          <cell r="N41">
            <v>0</v>
          </cell>
          <cell r="O41">
            <v>0</v>
          </cell>
          <cell r="P41">
            <v>0</v>
          </cell>
          <cell r="U41">
            <v>0</v>
          </cell>
          <cell r="V41">
            <v>0</v>
          </cell>
          <cell r="W41">
            <v>0</v>
          </cell>
          <cell r="X41">
            <v>0</v>
          </cell>
          <cell r="Y41">
            <v>0</v>
          </cell>
          <cell r="Z41">
            <v>0</v>
          </cell>
          <cell r="AA41">
            <v>0</v>
          </cell>
          <cell r="AB41">
            <v>0</v>
          </cell>
          <cell r="AC41">
            <v>0</v>
          </cell>
          <cell r="AD41">
            <v>0</v>
          </cell>
          <cell r="AE41">
            <v>0</v>
          </cell>
          <cell r="AF41">
            <v>0</v>
          </cell>
          <cell r="AG41">
            <v>0</v>
          </cell>
          <cell r="AL41">
            <v>0</v>
          </cell>
          <cell r="AM41">
            <v>0</v>
          </cell>
          <cell r="AN41">
            <v>0</v>
          </cell>
          <cell r="AO41">
            <v>0</v>
          </cell>
          <cell r="AP41">
            <v>0</v>
          </cell>
          <cell r="AQ41">
            <v>0</v>
          </cell>
          <cell r="AR41">
            <v>0</v>
          </cell>
          <cell r="AS41">
            <v>0</v>
          </cell>
          <cell r="AT41">
            <v>0</v>
          </cell>
          <cell r="AU41">
            <v>0</v>
          </cell>
          <cell r="AV41">
            <v>0</v>
          </cell>
          <cell r="AW41">
            <v>0</v>
          </cell>
          <cell r="AX41">
            <v>0</v>
          </cell>
          <cell r="BC41">
            <v>0</v>
          </cell>
          <cell r="BD41">
            <v>0</v>
          </cell>
          <cell r="BE41">
            <v>0</v>
          </cell>
          <cell r="BF41">
            <v>0</v>
          </cell>
          <cell r="BG41">
            <v>0</v>
          </cell>
          <cell r="BH41">
            <v>0</v>
          </cell>
          <cell r="BI41">
            <v>0</v>
          </cell>
          <cell r="BJ41">
            <v>0</v>
          </cell>
          <cell r="BK41">
            <v>0</v>
          </cell>
          <cell r="BL41">
            <v>0</v>
          </cell>
          <cell r="BM41">
            <v>0</v>
          </cell>
          <cell r="BN41">
            <v>0</v>
          </cell>
          <cell r="BO41">
            <v>0</v>
          </cell>
          <cell r="BV41">
            <v>0</v>
          </cell>
          <cell r="BW41">
            <v>0</v>
          </cell>
          <cell r="BX41">
            <v>0</v>
          </cell>
          <cell r="BY41">
            <v>0</v>
          </cell>
          <cell r="BZ41">
            <v>0</v>
          </cell>
          <cell r="CA41">
            <v>0</v>
          </cell>
          <cell r="CB41">
            <v>0</v>
          </cell>
          <cell r="CC41">
            <v>0</v>
          </cell>
          <cell r="CD41">
            <v>0</v>
          </cell>
          <cell r="CE41">
            <v>0</v>
          </cell>
          <cell r="CF41">
            <v>0</v>
          </cell>
          <cell r="CG41">
            <v>0</v>
          </cell>
          <cell r="CH41">
            <v>0</v>
          </cell>
        </row>
        <row r="42">
          <cell r="D42">
            <v>0</v>
          </cell>
          <cell r="E42">
            <v>0</v>
          </cell>
          <cell r="F42">
            <v>0</v>
          </cell>
          <cell r="G42">
            <v>0</v>
          </cell>
          <cell r="H42">
            <v>0</v>
          </cell>
          <cell r="I42">
            <v>0</v>
          </cell>
          <cell r="J42">
            <v>0</v>
          </cell>
          <cell r="K42">
            <v>0</v>
          </cell>
          <cell r="L42">
            <v>0</v>
          </cell>
          <cell r="M42">
            <v>0</v>
          </cell>
          <cell r="N42">
            <v>0</v>
          </cell>
          <cell r="O42">
            <v>0</v>
          </cell>
          <cell r="P42">
            <v>0</v>
          </cell>
          <cell r="U42">
            <v>0</v>
          </cell>
          <cell r="V42">
            <v>0</v>
          </cell>
          <cell r="W42">
            <v>0</v>
          </cell>
          <cell r="X42">
            <v>0</v>
          </cell>
          <cell r="Y42">
            <v>0</v>
          </cell>
          <cell r="Z42">
            <v>0</v>
          </cell>
          <cell r="AA42">
            <v>0</v>
          </cell>
          <cell r="AB42">
            <v>0</v>
          </cell>
          <cell r="AC42">
            <v>0</v>
          </cell>
          <cell r="AD42">
            <v>0</v>
          </cell>
          <cell r="AE42">
            <v>0</v>
          </cell>
          <cell r="AF42">
            <v>0</v>
          </cell>
          <cell r="AG42">
            <v>0</v>
          </cell>
          <cell r="AL42">
            <v>0</v>
          </cell>
          <cell r="AM42">
            <v>0</v>
          </cell>
          <cell r="AN42">
            <v>0</v>
          </cell>
          <cell r="AO42">
            <v>0</v>
          </cell>
          <cell r="AP42">
            <v>0</v>
          </cell>
          <cell r="AQ42">
            <v>0</v>
          </cell>
          <cell r="AR42">
            <v>0</v>
          </cell>
          <cell r="AS42">
            <v>0</v>
          </cell>
          <cell r="AT42">
            <v>0</v>
          </cell>
          <cell r="AU42">
            <v>0</v>
          </cell>
          <cell r="AV42">
            <v>0</v>
          </cell>
          <cell r="AW42">
            <v>0</v>
          </cell>
          <cell r="AX42">
            <v>0</v>
          </cell>
          <cell r="BC42">
            <v>0</v>
          </cell>
          <cell r="BD42">
            <v>0</v>
          </cell>
          <cell r="BE42">
            <v>0</v>
          </cell>
          <cell r="BF42">
            <v>0</v>
          </cell>
          <cell r="BG42">
            <v>0</v>
          </cell>
          <cell r="BH42">
            <v>0</v>
          </cell>
          <cell r="BI42">
            <v>0</v>
          </cell>
          <cell r="BJ42">
            <v>0</v>
          </cell>
          <cell r="BK42">
            <v>0</v>
          </cell>
          <cell r="BL42">
            <v>0</v>
          </cell>
          <cell r="BM42">
            <v>0</v>
          </cell>
          <cell r="BN42">
            <v>0</v>
          </cell>
          <cell r="BO42">
            <v>0</v>
          </cell>
          <cell r="BV42">
            <v>0</v>
          </cell>
          <cell r="BW42">
            <v>0</v>
          </cell>
          <cell r="BX42">
            <v>0</v>
          </cell>
          <cell r="BY42">
            <v>0</v>
          </cell>
          <cell r="BZ42">
            <v>0</v>
          </cell>
          <cell r="CA42">
            <v>0</v>
          </cell>
          <cell r="CB42">
            <v>0</v>
          </cell>
          <cell r="CC42">
            <v>0</v>
          </cell>
          <cell r="CD42">
            <v>0</v>
          </cell>
          <cell r="CE42">
            <v>0</v>
          </cell>
          <cell r="CF42">
            <v>0</v>
          </cell>
          <cell r="CG42">
            <v>0</v>
          </cell>
          <cell r="CH42">
            <v>0</v>
          </cell>
        </row>
        <row r="43">
          <cell r="D43">
            <v>0</v>
          </cell>
          <cell r="E43">
            <v>0</v>
          </cell>
          <cell r="F43">
            <v>0</v>
          </cell>
          <cell r="G43">
            <v>0</v>
          </cell>
          <cell r="H43">
            <v>4</v>
          </cell>
          <cell r="I43">
            <v>0</v>
          </cell>
          <cell r="J43">
            <v>0</v>
          </cell>
          <cell r="K43">
            <v>0</v>
          </cell>
          <cell r="L43">
            <v>0</v>
          </cell>
          <cell r="M43">
            <v>0</v>
          </cell>
          <cell r="N43">
            <v>0</v>
          </cell>
          <cell r="O43">
            <v>0</v>
          </cell>
          <cell r="P43">
            <v>0</v>
          </cell>
          <cell r="U43">
            <v>0</v>
          </cell>
          <cell r="V43">
            <v>0</v>
          </cell>
          <cell r="W43">
            <v>0</v>
          </cell>
          <cell r="X43">
            <v>0</v>
          </cell>
          <cell r="Y43">
            <v>0</v>
          </cell>
          <cell r="Z43">
            <v>0</v>
          </cell>
          <cell r="AA43">
            <v>0</v>
          </cell>
          <cell r="AB43">
            <v>0</v>
          </cell>
          <cell r="AC43">
            <v>0</v>
          </cell>
          <cell r="AD43">
            <v>0</v>
          </cell>
          <cell r="AE43">
            <v>0</v>
          </cell>
          <cell r="AF43">
            <v>0</v>
          </cell>
          <cell r="AG43">
            <v>0</v>
          </cell>
          <cell r="AL43">
            <v>0</v>
          </cell>
          <cell r="AM43">
            <v>0</v>
          </cell>
          <cell r="AN43">
            <v>0</v>
          </cell>
          <cell r="AO43">
            <v>0</v>
          </cell>
          <cell r="AP43">
            <v>0</v>
          </cell>
          <cell r="AQ43">
            <v>0</v>
          </cell>
          <cell r="AR43">
            <v>0</v>
          </cell>
          <cell r="AS43">
            <v>0</v>
          </cell>
          <cell r="AT43">
            <v>0</v>
          </cell>
          <cell r="AU43">
            <v>0</v>
          </cell>
          <cell r="AV43">
            <v>0</v>
          </cell>
          <cell r="AW43">
            <v>0</v>
          </cell>
          <cell r="AX43">
            <v>0</v>
          </cell>
          <cell r="BC43">
            <v>0</v>
          </cell>
          <cell r="BD43">
            <v>0</v>
          </cell>
          <cell r="BE43">
            <v>0</v>
          </cell>
          <cell r="BF43">
            <v>0</v>
          </cell>
          <cell r="BG43">
            <v>0</v>
          </cell>
          <cell r="BH43">
            <v>0</v>
          </cell>
          <cell r="BI43">
            <v>0</v>
          </cell>
          <cell r="BJ43">
            <v>0</v>
          </cell>
          <cell r="BK43">
            <v>0</v>
          </cell>
          <cell r="BL43">
            <v>0</v>
          </cell>
          <cell r="BM43">
            <v>0</v>
          </cell>
          <cell r="BN43">
            <v>0</v>
          </cell>
          <cell r="BO43">
            <v>0</v>
          </cell>
          <cell r="BV43">
            <v>0</v>
          </cell>
          <cell r="BW43">
            <v>0</v>
          </cell>
          <cell r="BX43">
            <v>0</v>
          </cell>
          <cell r="BY43">
            <v>0</v>
          </cell>
          <cell r="BZ43">
            <v>4</v>
          </cell>
          <cell r="CA43">
            <v>0</v>
          </cell>
          <cell r="CB43">
            <v>0</v>
          </cell>
          <cell r="CC43">
            <v>0</v>
          </cell>
          <cell r="CD43">
            <v>0</v>
          </cell>
          <cell r="CE43">
            <v>0</v>
          </cell>
          <cell r="CF43">
            <v>0</v>
          </cell>
          <cell r="CG43">
            <v>0</v>
          </cell>
          <cell r="CH43">
            <v>0</v>
          </cell>
        </row>
        <row r="44">
          <cell r="D44">
            <v>0</v>
          </cell>
          <cell r="E44">
            <v>6</v>
          </cell>
          <cell r="F44">
            <v>27</v>
          </cell>
          <cell r="G44">
            <v>0</v>
          </cell>
          <cell r="H44">
            <v>14</v>
          </cell>
          <cell r="I44">
            <v>0</v>
          </cell>
          <cell r="J44">
            <v>13</v>
          </cell>
          <cell r="K44">
            <v>3</v>
          </cell>
          <cell r="L44">
            <v>0</v>
          </cell>
          <cell r="M44">
            <v>0</v>
          </cell>
          <cell r="N44">
            <v>0</v>
          </cell>
          <cell r="O44">
            <v>0</v>
          </cell>
          <cell r="P44">
            <v>0</v>
          </cell>
          <cell r="U44">
            <v>0</v>
          </cell>
          <cell r="V44">
            <v>0</v>
          </cell>
          <cell r="W44">
            <v>9</v>
          </cell>
          <cell r="X44">
            <v>5</v>
          </cell>
          <cell r="Y44">
            <v>5</v>
          </cell>
          <cell r="Z44">
            <v>0</v>
          </cell>
          <cell r="AA44">
            <v>3</v>
          </cell>
          <cell r="AB44">
            <v>0</v>
          </cell>
          <cell r="AC44">
            <v>12</v>
          </cell>
          <cell r="AD44">
            <v>0</v>
          </cell>
          <cell r="AE44">
            <v>7</v>
          </cell>
          <cell r="AF44">
            <v>0</v>
          </cell>
          <cell r="AG44">
            <v>0</v>
          </cell>
          <cell r="AL44">
            <v>0</v>
          </cell>
          <cell r="AM44">
            <v>0</v>
          </cell>
          <cell r="AN44">
            <v>0</v>
          </cell>
          <cell r="AO44">
            <v>0</v>
          </cell>
          <cell r="AP44">
            <v>0</v>
          </cell>
          <cell r="AQ44">
            <v>0</v>
          </cell>
          <cell r="AR44">
            <v>0</v>
          </cell>
          <cell r="AS44">
            <v>0</v>
          </cell>
          <cell r="AT44">
            <v>0</v>
          </cell>
          <cell r="AU44">
            <v>0</v>
          </cell>
          <cell r="AV44">
            <v>0</v>
          </cell>
          <cell r="AW44">
            <v>0</v>
          </cell>
          <cell r="AX44">
            <v>0</v>
          </cell>
          <cell r="BC44">
            <v>0</v>
          </cell>
          <cell r="BD44">
            <v>0</v>
          </cell>
          <cell r="BE44">
            <v>0</v>
          </cell>
          <cell r="BF44">
            <v>0</v>
          </cell>
          <cell r="BG44">
            <v>0</v>
          </cell>
          <cell r="BH44">
            <v>0</v>
          </cell>
          <cell r="BI44">
            <v>0</v>
          </cell>
          <cell r="BJ44">
            <v>0</v>
          </cell>
          <cell r="BK44">
            <v>0</v>
          </cell>
          <cell r="BL44">
            <v>0</v>
          </cell>
          <cell r="BM44">
            <v>0</v>
          </cell>
          <cell r="BN44">
            <v>0</v>
          </cell>
          <cell r="BO44">
            <v>0</v>
          </cell>
          <cell r="BV44">
            <v>0</v>
          </cell>
          <cell r="BW44">
            <v>6</v>
          </cell>
          <cell r="BX44">
            <v>27</v>
          </cell>
          <cell r="BY44">
            <v>0</v>
          </cell>
          <cell r="BZ44">
            <v>14</v>
          </cell>
          <cell r="CA44">
            <v>0</v>
          </cell>
          <cell r="CB44">
            <v>13</v>
          </cell>
          <cell r="CC44">
            <v>3</v>
          </cell>
          <cell r="CD44">
            <v>0</v>
          </cell>
          <cell r="CE44">
            <v>0</v>
          </cell>
          <cell r="CF44">
            <v>0</v>
          </cell>
          <cell r="CG44">
            <v>0</v>
          </cell>
          <cell r="CH44">
            <v>0</v>
          </cell>
        </row>
        <row r="45">
          <cell r="D45">
            <v>0</v>
          </cell>
          <cell r="E45">
            <v>0</v>
          </cell>
          <cell r="F45">
            <v>0</v>
          </cell>
          <cell r="G45">
            <v>5</v>
          </cell>
          <cell r="H45">
            <v>1</v>
          </cell>
          <cell r="I45">
            <v>0</v>
          </cell>
          <cell r="J45">
            <v>0</v>
          </cell>
          <cell r="K45">
            <v>0</v>
          </cell>
          <cell r="L45">
            <v>0</v>
          </cell>
          <cell r="M45">
            <v>0</v>
          </cell>
          <cell r="N45">
            <v>0</v>
          </cell>
          <cell r="O45">
            <v>0</v>
          </cell>
          <cell r="P45">
            <v>0</v>
          </cell>
          <cell r="U45">
            <v>0</v>
          </cell>
          <cell r="V45">
            <v>0</v>
          </cell>
          <cell r="W45">
            <v>7</v>
          </cell>
          <cell r="X45">
            <v>0</v>
          </cell>
          <cell r="Y45">
            <v>0</v>
          </cell>
          <cell r="Z45">
            <v>0</v>
          </cell>
          <cell r="AA45">
            <v>0</v>
          </cell>
          <cell r="AB45">
            <v>0</v>
          </cell>
          <cell r="AC45">
            <v>0</v>
          </cell>
          <cell r="AD45">
            <v>0</v>
          </cell>
          <cell r="AE45">
            <v>0</v>
          </cell>
          <cell r="AF45">
            <v>0</v>
          </cell>
          <cell r="AG45">
            <v>0</v>
          </cell>
          <cell r="AL45">
            <v>0</v>
          </cell>
          <cell r="AM45">
            <v>0</v>
          </cell>
          <cell r="AN45">
            <v>0</v>
          </cell>
          <cell r="AO45">
            <v>0</v>
          </cell>
          <cell r="AP45">
            <v>0</v>
          </cell>
          <cell r="AQ45">
            <v>0</v>
          </cell>
          <cell r="AR45">
            <v>0</v>
          </cell>
          <cell r="AS45">
            <v>0</v>
          </cell>
          <cell r="AT45">
            <v>0</v>
          </cell>
          <cell r="AU45">
            <v>0</v>
          </cell>
          <cell r="AV45">
            <v>0</v>
          </cell>
          <cell r="AW45">
            <v>0</v>
          </cell>
          <cell r="AX45">
            <v>0</v>
          </cell>
          <cell r="BC45">
            <v>0</v>
          </cell>
          <cell r="BD45">
            <v>0</v>
          </cell>
          <cell r="BE45">
            <v>0</v>
          </cell>
          <cell r="BF45">
            <v>0</v>
          </cell>
          <cell r="BG45">
            <v>0</v>
          </cell>
          <cell r="BH45">
            <v>0</v>
          </cell>
          <cell r="BI45">
            <v>0</v>
          </cell>
          <cell r="BJ45">
            <v>0</v>
          </cell>
          <cell r="BK45">
            <v>0</v>
          </cell>
          <cell r="BL45">
            <v>0</v>
          </cell>
          <cell r="BM45">
            <v>0</v>
          </cell>
          <cell r="BN45">
            <v>0</v>
          </cell>
          <cell r="BO45">
            <v>0</v>
          </cell>
          <cell r="BV45">
            <v>0</v>
          </cell>
          <cell r="BW45">
            <v>0</v>
          </cell>
          <cell r="BX45">
            <v>0</v>
          </cell>
          <cell r="BY45">
            <v>5</v>
          </cell>
          <cell r="BZ45">
            <v>1</v>
          </cell>
          <cell r="CA45">
            <v>0</v>
          </cell>
          <cell r="CB45">
            <v>0</v>
          </cell>
          <cell r="CC45">
            <v>0</v>
          </cell>
          <cell r="CD45">
            <v>0</v>
          </cell>
          <cell r="CE45">
            <v>0</v>
          </cell>
          <cell r="CF45">
            <v>0</v>
          </cell>
          <cell r="CG45">
            <v>0</v>
          </cell>
          <cell r="CH45">
            <v>0</v>
          </cell>
        </row>
        <row r="46">
          <cell r="D46">
            <v>0</v>
          </cell>
          <cell r="E46">
            <v>0</v>
          </cell>
          <cell r="F46">
            <v>0</v>
          </cell>
          <cell r="G46">
            <v>7</v>
          </cell>
          <cell r="H46">
            <v>0</v>
          </cell>
          <cell r="I46">
            <v>0</v>
          </cell>
          <cell r="J46">
            <v>0</v>
          </cell>
          <cell r="K46">
            <v>7</v>
          </cell>
          <cell r="L46">
            <v>0</v>
          </cell>
          <cell r="M46">
            <v>0</v>
          </cell>
          <cell r="N46">
            <v>0</v>
          </cell>
          <cell r="O46">
            <v>0</v>
          </cell>
          <cell r="P46">
            <v>0</v>
          </cell>
          <cell r="U46">
            <v>0</v>
          </cell>
          <cell r="V46">
            <v>0</v>
          </cell>
          <cell r="W46">
            <v>0</v>
          </cell>
          <cell r="X46">
            <v>0</v>
          </cell>
          <cell r="Y46">
            <v>0</v>
          </cell>
          <cell r="Z46">
            <v>0</v>
          </cell>
          <cell r="AA46">
            <v>6</v>
          </cell>
          <cell r="AB46">
            <v>0</v>
          </cell>
          <cell r="AC46">
            <v>0</v>
          </cell>
          <cell r="AD46">
            <v>0</v>
          </cell>
          <cell r="AE46">
            <v>0</v>
          </cell>
          <cell r="AF46">
            <v>0</v>
          </cell>
          <cell r="AG46">
            <v>0</v>
          </cell>
          <cell r="AL46">
            <v>0</v>
          </cell>
          <cell r="AM46">
            <v>0</v>
          </cell>
          <cell r="AN46">
            <v>0</v>
          </cell>
          <cell r="AO46">
            <v>0</v>
          </cell>
          <cell r="AP46">
            <v>0</v>
          </cell>
          <cell r="AQ46">
            <v>0</v>
          </cell>
          <cell r="AR46">
            <v>0</v>
          </cell>
          <cell r="AS46">
            <v>0</v>
          </cell>
          <cell r="AT46">
            <v>0</v>
          </cell>
          <cell r="AU46">
            <v>0</v>
          </cell>
          <cell r="AV46">
            <v>0</v>
          </cell>
          <cell r="AW46">
            <v>0</v>
          </cell>
          <cell r="AX46">
            <v>0</v>
          </cell>
          <cell r="BC46">
            <v>0</v>
          </cell>
          <cell r="BD46">
            <v>0</v>
          </cell>
          <cell r="BE46">
            <v>0</v>
          </cell>
          <cell r="BF46">
            <v>0</v>
          </cell>
          <cell r="BG46">
            <v>0</v>
          </cell>
          <cell r="BH46">
            <v>0</v>
          </cell>
          <cell r="BI46">
            <v>0</v>
          </cell>
          <cell r="BJ46">
            <v>0</v>
          </cell>
          <cell r="BK46">
            <v>0</v>
          </cell>
          <cell r="BL46">
            <v>0</v>
          </cell>
          <cell r="BM46">
            <v>0</v>
          </cell>
          <cell r="BN46">
            <v>0</v>
          </cell>
          <cell r="BO46">
            <v>0</v>
          </cell>
          <cell r="BV46">
            <v>0</v>
          </cell>
          <cell r="BW46">
            <v>0</v>
          </cell>
          <cell r="BX46">
            <v>0</v>
          </cell>
          <cell r="BY46">
            <v>7</v>
          </cell>
          <cell r="BZ46">
            <v>0</v>
          </cell>
          <cell r="CA46">
            <v>0</v>
          </cell>
          <cell r="CB46">
            <v>0</v>
          </cell>
          <cell r="CC46">
            <v>7</v>
          </cell>
          <cell r="CD46">
            <v>0</v>
          </cell>
          <cell r="CE46">
            <v>0</v>
          </cell>
          <cell r="CF46">
            <v>0</v>
          </cell>
          <cell r="CG46">
            <v>0</v>
          </cell>
          <cell r="CH46">
            <v>0</v>
          </cell>
        </row>
        <row r="47">
          <cell r="D47">
            <v>0</v>
          </cell>
          <cell r="E47">
            <v>0</v>
          </cell>
          <cell r="F47">
            <v>0</v>
          </cell>
          <cell r="G47">
            <v>0</v>
          </cell>
          <cell r="H47">
            <v>3</v>
          </cell>
          <cell r="I47">
            <v>0</v>
          </cell>
          <cell r="J47">
            <v>0</v>
          </cell>
          <cell r="K47">
            <v>0</v>
          </cell>
          <cell r="L47">
            <v>0</v>
          </cell>
          <cell r="M47">
            <v>0</v>
          </cell>
          <cell r="N47">
            <v>0</v>
          </cell>
          <cell r="O47">
            <v>0</v>
          </cell>
          <cell r="P47">
            <v>0</v>
          </cell>
          <cell r="U47">
            <v>0</v>
          </cell>
          <cell r="V47">
            <v>0</v>
          </cell>
          <cell r="W47">
            <v>0</v>
          </cell>
          <cell r="X47">
            <v>11</v>
          </cell>
          <cell r="Y47">
            <v>0</v>
          </cell>
          <cell r="Z47">
            <v>0</v>
          </cell>
          <cell r="AA47">
            <v>0</v>
          </cell>
          <cell r="AB47">
            <v>0</v>
          </cell>
          <cell r="AC47">
            <v>0</v>
          </cell>
          <cell r="AD47">
            <v>0</v>
          </cell>
          <cell r="AE47">
            <v>0</v>
          </cell>
          <cell r="AF47">
            <v>0</v>
          </cell>
          <cell r="AG47">
            <v>0</v>
          </cell>
          <cell r="AL47">
            <v>0</v>
          </cell>
          <cell r="AM47">
            <v>0</v>
          </cell>
          <cell r="AN47">
            <v>0</v>
          </cell>
          <cell r="AO47">
            <v>0</v>
          </cell>
          <cell r="AP47">
            <v>0</v>
          </cell>
          <cell r="AQ47">
            <v>0</v>
          </cell>
          <cell r="AR47">
            <v>0</v>
          </cell>
          <cell r="AS47">
            <v>0</v>
          </cell>
          <cell r="AT47">
            <v>0</v>
          </cell>
          <cell r="AU47">
            <v>0</v>
          </cell>
          <cell r="AV47">
            <v>0</v>
          </cell>
          <cell r="AW47">
            <v>0</v>
          </cell>
          <cell r="AX47">
            <v>0</v>
          </cell>
          <cell r="BC47">
            <v>0</v>
          </cell>
          <cell r="BD47">
            <v>0</v>
          </cell>
          <cell r="BE47">
            <v>0</v>
          </cell>
          <cell r="BF47">
            <v>0</v>
          </cell>
          <cell r="BG47">
            <v>0</v>
          </cell>
          <cell r="BH47">
            <v>0</v>
          </cell>
          <cell r="BI47">
            <v>0</v>
          </cell>
          <cell r="BJ47">
            <v>0</v>
          </cell>
          <cell r="BK47">
            <v>0</v>
          </cell>
          <cell r="BL47">
            <v>0</v>
          </cell>
          <cell r="BM47">
            <v>0</v>
          </cell>
          <cell r="BN47">
            <v>0</v>
          </cell>
          <cell r="BO47">
            <v>0</v>
          </cell>
          <cell r="BV47">
            <v>0</v>
          </cell>
          <cell r="BW47">
            <v>0</v>
          </cell>
          <cell r="BX47">
            <v>0</v>
          </cell>
          <cell r="BY47">
            <v>0</v>
          </cell>
          <cell r="BZ47">
            <v>3</v>
          </cell>
          <cell r="CA47">
            <v>0</v>
          </cell>
          <cell r="CB47">
            <v>0</v>
          </cell>
          <cell r="CC47">
            <v>0</v>
          </cell>
          <cell r="CD47">
            <v>0</v>
          </cell>
          <cell r="CE47">
            <v>0</v>
          </cell>
          <cell r="CF47">
            <v>0</v>
          </cell>
          <cell r="CG47">
            <v>0</v>
          </cell>
          <cell r="CH47">
            <v>0</v>
          </cell>
        </row>
        <row r="48">
          <cell r="D48">
            <v>0</v>
          </cell>
          <cell r="E48">
            <v>0</v>
          </cell>
          <cell r="F48">
            <v>0</v>
          </cell>
          <cell r="G48">
            <v>0</v>
          </cell>
          <cell r="H48">
            <v>1</v>
          </cell>
          <cell r="I48">
            <v>0</v>
          </cell>
          <cell r="J48">
            <v>0</v>
          </cell>
          <cell r="K48">
            <v>1</v>
          </cell>
          <cell r="L48">
            <v>0</v>
          </cell>
          <cell r="M48">
            <v>0</v>
          </cell>
          <cell r="N48">
            <v>0</v>
          </cell>
          <cell r="O48">
            <v>0</v>
          </cell>
          <cell r="P48">
            <v>0</v>
          </cell>
          <cell r="U48">
            <v>0</v>
          </cell>
          <cell r="V48">
            <v>0</v>
          </cell>
          <cell r="W48">
            <v>0</v>
          </cell>
          <cell r="X48">
            <v>0</v>
          </cell>
          <cell r="Y48">
            <v>0</v>
          </cell>
          <cell r="Z48">
            <v>0</v>
          </cell>
          <cell r="AA48">
            <v>0</v>
          </cell>
          <cell r="AB48">
            <v>0</v>
          </cell>
          <cell r="AC48">
            <v>0</v>
          </cell>
          <cell r="AD48">
            <v>0</v>
          </cell>
          <cell r="AE48">
            <v>0</v>
          </cell>
          <cell r="AF48">
            <v>0</v>
          </cell>
          <cell r="AG48">
            <v>0</v>
          </cell>
          <cell r="AL48">
            <v>0</v>
          </cell>
          <cell r="AM48">
            <v>0</v>
          </cell>
          <cell r="AN48">
            <v>0</v>
          </cell>
          <cell r="AO48">
            <v>0</v>
          </cell>
          <cell r="AP48">
            <v>0</v>
          </cell>
          <cell r="AQ48">
            <v>0</v>
          </cell>
          <cell r="AR48">
            <v>0</v>
          </cell>
          <cell r="AS48">
            <v>0</v>
          </cell>
          <cell r="AT48">
            <v>0</v>
          </cell>
          <cell r="AU48">
            <v>0</v>
          </cell>
          <cell r="AV48">
            <v>0</v>
          </cell>
          <cell r="AW48">
            <v>0</v>
          </cell>
          <cell r="AX48">
            <v>0</v>
          </cell>
          <cell r="BC48">
            <v>0</v>
          </cell>
          <cell r="BD48">
            <v>0</v>
          </cell>
          <cell r="BE48">
            <v>0</v>
          </cell>
          <cell r="BF48">
            <v>0</v>
          </cell>
          <cell r="BG48">
            <v>0</v>
          </cell>
          <cell r="BH48">
            <v>0</v>
          </cell>
          <cell r="BI48">
            <v>0</v>
          </cell>
          <cell r="BJ48">
            <v>0</v>
          </cell>
          <cell r="BK48">
            <v>0</v>
          </cell>
          <cell r="BL48">
            <v>0</v>
          </cell>
          <cell r="BM48">
            <v>0</v>
          </cell>
          <cell r="BN48">
            <v>0</v>
          </cell>
          <cell r="BO48">
            <v>0</v>
          </cell>
          <cell r="BV48">
            <v>0</v>
          </cell>
          <cell r="BW48">
            <v>0</v>
          </cell>
          <cell r="BX48">
            <v>0</v>
          </cell>
          <cell r="BY48">
            <v>0</v>
          </cell>
          <cell r="BZ48">
            <v>1</v>
          </cell>
          <cell r="CA48">
            <v>0</v>
          </cell>
          <cell r="CB48">
            <v>0</v>
          </cell>
          <cell r="CC48">
            <v>1</v>
          </cell>
          <cell r="CD48">
            <v>0</v>
          </cell>
          <cell r="CE48">
            <v>0</v>
          </cell>
          <cell r="CF48">
            <v>0</v>
          </cell>
          <cell r="CG48">
            <v>0</v>
          </cell>
          <cell r="CH48">
            <v>0</v>
          </cell>
        </row>
        <row r="49">
          <cell r="D49">
            <v>0</v>
          </cell>
          <cell r="E49">
            <v>0</v>
          </cell>
          <cell r="F49">
            <v>0</v>
          </cell>
          <cell r="G49">
            <v>2</v>
          </cell>
          <cell r="H49">
            <v>9</v>
          </cell>
          <cell r="I49">
            <v>20</v>
          </cell>
          <cell r="J49">
            <v>0</v>
          </cell>
          <cell r="K49">
            <v>0</v>
          </cell>
          <cell r="L49">
            <v>0</v>
          </cell>
          <cell r="M49">
            <v>0</v>
          </cell>
          <cell r="N49">
            <v>0</v>
          </cell>
          <cell r="O49">
            <v>0</v>
          </cell>
          <cell r="P49">
            <v>0</v>
          </cell>
          <cell r="U49">
            <v>0</v>
          </cell>
          <cell r="V49">
            <v>0</v>
          </cell>
          <cell r="W49">
            <v>0</v>
          </cell>
          <cell r="X49">
            <v>0</v>
          </cell>
          <cell r="Y49">
            <v>0</v>
          </cell>
          <cell r="Z49">
            <v>0</v>
          </cell>
          <cell r="AA49">
            <v>0</v>
          </cell>
          <cell r="AB49">
            <v>0</v>
          </cell>
          <cell r="AC49">
            <v>0</v>
          </cell>
          <cell r="AD49">
            <v>0</v>
          </cell>
          <cell r="AE49">
            <v>0</v>
          </cell>
          <cell r="AF49">
            <v>0</v>
          </cell>
          <cell r="AG49">
            <v>0</v>
          </cell>
          <cell r="AL49">
            <v>0</v>
          </cell>
          <cell r="AM49">
            <v>0</v>
          </cell>
          <cell r="AN49">
            <v>0</v>
          </cell>
          <cell r="AO49">
            <v>0</v>
          </cell>
          <cell r="AP49">
            <v>0</v>
          </cell>
          <cell r="AQ49">
            <v>0</v>
          </cell>
          <cell r="AR49">
            <v>0</v>
          </cell>
          <cell r="AS49">
            <v>0</v>
          </cell>
          <cell r="AT49">
            <v>0</v>
          </cell>
          <cell r="AU49">
            <v>0</v>
          </cell>
          <cell r="AV49">
            <v>0</v>
          </cell>
          <cell r="AW49">
            <v>0</v>
          </cell>
          <cell r="AX49">
            <v>0</v>
          </cell>
          <cell r="BC49">
            <v>0</v>
          </cell>
          <cell r="BD49">
            <v>0</v>
          </cell>
          <cell r="BE49">
            <v>0</v>
          </cell>
          <cell r="BF49">
            <v>0</v>
          </cell>
          <cell r="BG49">
            <v>0</v>
          </cell>
          <cell r="BH49">
            <v>0</v>
          </cell>
          <cell r="BI49">
            <v>0</v>
          </cell>
          <cell r="BJ49">
            <v>0</v>
          </cell>
          <cell r="BK49">
            <v>0</v>
          </cell>
          <cell r="BL49">
            <v>0</v>
          </cell>
          <cell r="BM49">
            <v>0</v>
          </cell>
          <cell r="BN49">
            <v>0</v>
          </cell>
          <cell r="BO49">
            <v>0</v>
          </cell>
          <cell r="BV49">
            <v>0</v>
          </cell>
          <cell r="BW49">
            <v>0</v>
          </cell>
          <cell r="BX49">
            <v>0</v>
          </cell>
          <cell r="BY49">
            <v>2</v>
          </cell>
          <cell r="BZ49">
            <v>9</v>
          </cell>
          <cell r="CA49">
            <v>20</v>
          </cell>
          <cell r="CB49">
            <v>0</v>
          </cell>
          <cell r="CC49">
            <v>0</v>
          </cell>
          <cell r="CD49">
            <v>0</v>
          </cell>
          <cell r="CE49">
            <v>0</v>
          </cell>
          <cell r="CF49">
            <v>0</v>
          </cell>
          <cell r="CG49">
            <v>0</v>
          </cell>
          <cell r="CH49">
            <v>0</v>
          </cell>
        </row>
        <row r="50">
          <cell r="D50">
            <v>0</v>
          </cell>
          <cell r="E50">
            <v>0</v>
          </cell>
          <cell r="F50">
            <v>0</v>
          </cell>
          <cell r="G50">
            <v>0</v>
          </cell>
          <cell r="H50">
            <v>0</v>
          </cell>
          <cell r="I50">
            <v>0</v>
          </cell>
          <cell r="J50">
            <v>0</v>
          </cell>
          <cell r="K50">
            <v>0</v>
          </cell>
          <cell r="L50">
            <v>0</v>
          </cell>
          <cell r="M50">
            <v>0</v>
          </cell>
          <cell r="N50">
            <v>0</v>
          </cell>
          <cell r="O50">
            <v>0</v>
          </cell>
          <cell r="P50">
            <v>0</v>
          </cell>
          <cell r="U50">
            <v>0</v>
          </cell>
          <cell r="V50">
            <v>0</v>
          </cell>
          <cell r="W50">
            <v>0</v>
          </cell>
          <cell r="X50">
            <v>0</v>
          </cell>
          <cell r="Y50">
            <v>0</v>
          </cell>
          <cell r="Z50">
            <v>0</v>
          </cell>
          <cell r="AA50">
            <v>0</v>
          </cell>
          <cell r="AB50">
            <v>0</v>
          </cell>
          <cell r="AC50">
            <v>0</v>
          </cell>
          <cell r="AD50">
            <v>0</v>
          </cell>
          <cell r="AE50">
            <v>0</v>
          </cell>
          <cell r="AF50">
            <v>0</v>
          </cell>
          <cell r="AG50">
            <v>0</v>
          </cell>
          <cell r="AL50">
            <v>0</v>
          </cell>
          <cell r="AM50">
            <v>0</v>
          </cell>
          <cell r="AN50">
            <v>0</v>
          </cell>
          <cell r="AO50">
            <v>0</v>
          </cell>
          <cell r="AP50">
            <v>0</v>
          </cell>
          <cell r="AQ50">
            <v>0</v>
          </cell>
          <cell r="AR50">
            <v>0</v>
          </cell>
          <cell r="AS50">
            <v>0</v>
          </cell>
          <cell r="AT50">
            <v>0</v>
          </cell>
          <cell r="AU50">
            <v>0</v>
          </cell>
          <cell r="AV50">
            <v>0</v>
          </cell>
          <cell r="AW50">
            <v>0</v>
          </cell>
          <cell r="AX50">
            <v>0</v>
          </cell>
          <cell r="BC50">
            <v>0</v>
          </cell>
          <cell r="BD50">
            <v>0</v>
          </cell>
          <cell r="BE50">
            <v>0</v>
          </cell>
          <cell r="BF50">
            <v>0</v>
          </cell>
          <cell r="BG50">
            <v>0</v>
          </cell>
          <cell r="BH50">
            <v>0</v>
          </cell>
          <cell r="BI50">
            <v>0</v>
          </cell>
          <cell r="BJ50">
            <v>0</v>
          </cell>
          <cell r="BK50">
            <v>0</v>
          </cell>
          <cell r="BL50">
            <v>0</v>
          </cell>
          <cell r="BM50">
            <v>0</v>
          </cell>
          <cell r="BN50">
            <v>0</v>
          </cell>
          <cell r="BO50">
            <v>0</v>
          </cell>
          <cell r="BV50">
            <v>0</v>
          </cell>
          <cell r="BW50">
            <v>0</v>
          </cell>
          <cell r="BX50">
            <v>0</v>
          </cell>
          <cell r="BY50">
            <v>0</v>
          </cell>
          <cell r="BZ50">
            <v>0</v>
          </cell>
          <cell r="CA50">
            <v>0</v>
          </cell>
          <cell r="CB50">
            <v>0</v>
          </cell>
          <cell r="CC50">
            <v>0</v>
          </cell>
          <cell r="CD50">
            <v>0</v>
          </cell>
          <cell r="CE50">
            <v>0</v>
          </cell>
          <cell r="CF50">
            <v>0</v>
          </cell>
          <cell r="CG50">
            <v>0</v>
          </cell>
          <cell r="CH50">
            <v>0</v>
          </cell>
        </row>
      </sheetData>
      <sheetData sheetId="77">
        <row r="8">
          <cell r="D8">
            <v>10</v>
          </cell>
          <cell r="E8">
            <v>137</v>
          </cell>
          <cell r="F8">
            <v>232</v>
          </cell>
          <cell r="G8">
            <v>119</v>
          </cell>
          <cell r="H8">
            <v>147</v>
          </cell>
          <cell r="I8">
            <v>87</v>
          </cell>
          <cell r="J8">
            <v>70</v>
          </cell>
          <cell r="K8">
            <v>80</v>
          </cell>
          <cell r="L8">
            <v>108</v>
          </cell>
          <cell r="M8">
            <v>64</v>
          </cell>
          <cell r="N8">
            <v>0</v>
          </cell>
          <cell r="O8">
            <v>0</v>
          </cell>
          <cell r="P8">
            <v>0</v>
          </cell>
          <cell r="U8">
            <v>0</v>
          </cell>
          <cell r="V8">
            <v>32</v>
          </cell>
          <cell r="W8">
            <v>87</v>
          </cell>
          <cell r="X8">
            <v>117</v>
          </cell>
          <cell r="Y8">
            <v>108</v>
          </cell>
          <cell r="Z8">
            <v>85</v>
          </cell>
          <cell r="AA8">
            <v>88</v>
          </cell>
          <cell r="AB8">
            <v>84</v>
          </cell>
          <cell r="AC8">
            <v>20</v>
          </cell>
          <cell r="AD8">
            <v>22</v>
          </cell>
          <cell r="AE8">
            <v>4</v>
          </cell>
          <cell r="AF8">
            <v>0</v>
          </cell>
          <cell r="AG8">
            <v>0</v>
          </cell>
          <cell r="AL8">
            <v>0</v>
          </cell>
          <cell r="AM8">
            <v>0</v>
          </cell>
          <cell r="AN8">
            <v>0</v>
          </cell>
          <cell r="AO8">
            <v>0</v>
          </cell>
          <cell r="AP8">
            <v>0</v>
          </cell>
          <cell r="AQ8">
            <v>0</v>
          </cell>
          <cell r="AR8">
            <v>0</v>
          </cell>
          <cell r="AS8">
            <v>0</v>
          </cell>
          <cell r="AT8">
            <v>0</v>
          </cell>
          <cell r="AU8">
            <v>0</v>
          </cell>
          <cell r="AV8">
            <v>0</v>
          </cell>
          <cell r="AW8">
            <v>0</v>
          </cell>
          <cell r="AX8">
            <v>0</v>
          </cell>
          <cell r="BC8">
            <v>0</v>
          </cell>
          <cell r="BD8">
            <v>0</v>
          </cell>
          <cell r="BE8">
            <v>0</v>
          </cell>
          <cell r="BF8">
            <v>0</v>
          </cell>
          <cell r="BG8">
            <v>0</v>
          </cell>
          <cell r="BH8">
            <v>0</v>
          </cell>
          <cell r="BI8">
            <v>0</v>
          </cell>
          <cell r="BJ8">
            <v>0</v>
          </cell>
          <cell r="BK8">
            <v>0</v>
          </cell>
          <cell r="BL8">
            <v>0</v>
          </cell>
          <cell r="BM8">
            <v>0</v>
          </cell>
          <cell r="BN8">
            <v>0</v>
          </cell>
          <cell r="BO8">
            <v>0</v>
          </cell>
          <cell r="BV8">
            <v>10</v>
          </cell>
          <cell r="BW8">
            <v>137</v>
          </cell>
          <cell r="BX8">
            <v>232</v>
          </cell>
          <cell r="BY8">
            <v>119</v>
          </cell>
          <cell r="BZ8">
            <v>147</v>
          </cell>
          <cell r="CA8">
            <v>87</v>
          </cell>
          <cell r="CB8">
            <v>70</v>
          </cell>
          <cell r="CC8">
            <v>80</v>
          </cell>
          <cell r="CD8">
            <v>108</v>
          </cell>
          <cell r="CE8">
            <v>64</v>
          </cell>
          <cell r="CF8">
            <v>0</v>
          </cell>
          <cell r="CG8">
            <v>0</v>
          </cell>
          <cell r="CH8">
            <v>0</v>
          </cell>
        </row>
        <row r="9">
          <cell r="D9">
            <v>0</v>
          </cell>
          <cell r="E9">
            <v>46</v>
          </cell>
          <cell r="F9">
            <v>82</v>
          </cell>
          <cell r="G9">
            <v>200</v>
          </cell>
          <cell r="H9">
            <v>104</v>
          </cell>
          <cell r="I9">
            <v>136</v>
          </cell>
          <cell r="J9">
            <v>244</v>
          </cell>
          <cell r="K9">
            <v>166</v>
          </cell>
          <cell r="L9">
            <v>176</v>
          </cell>
          <cell r="M9">
            <v>122</v>
          </cell>
          <cell r="N9">
            <v>14</v>
          </cell>
          <cell r="O9">
            <v>0</v>
          </cell>
          <cell r="P9">
            <v>0</v>
          </cell>
          <cell r="U9">
            <v>0</v>
          </cell>
          <cell r="V9">
            <v>0</v>
          </cell>
          <cell r="W9">
            <v>28</v>
          </cell>
          <cell r="X9">
            <v>62</v>
          </cell>
          <cell r="Y9">
            <v>20</v>
          </cell>
          <cell r="Z9">
            <v>14</v>
          </cell>
          <cell r="AA9">
            <v>18</v>
          </cell>
          <cell r="AB9">
            <v>50</v>
          </cell>
          <cell r="AC9">
            <v>70</v>
          </cell>
          <cell r="AD9">
            <v>68</v>
          </cell>
          <cell r="AE9">
            <v>0</v>
          </cell>
          <cell r="AF9">
            <v>0</v>
          </cell>
          <cell r="AG9">
            <v>0</v>
          </cell>
          <cell r="AL9">
            <v>0</v>
          </cell>
          <cell r="AM9">
            <v>0</v>
          </cell>
          <cell r="AN9">
            <v>0</v>
          </cell>
          <cell r="AO9">
            <v>0</v>
          </cell>
          <cell r="AP9">
            <v>0</v>
          </cell>
          <cell r="AQ9">
            <v>0</v>
          </cell>
          <cell r="AR9">
            <v>0</v>
          </cell>
          <cell r="AS9">
            <v>0</v>
          </cell>
          <cell r="AT9">
            <v>0</v>
          </cell>
          <cell r="AU9">
            <v>0</v>
          </cell>
          <cell r="AV9">
            <v>0</v>
          </cell>
          <cell r="AW9">
            <v>0</v>
          </cell>
          <cell r="AX9">
            <v>0</v>
          </cell>
          <cell r="BC9">
            <v>0</v>
          </cell>
          <cell r="BD9">
            <v>0</v>
          </cell>
          <cell r="BE9">
            <v>0</v>
          </cell>
          <cell r="BF9">
            <v>0</v>
          </cell>
          <cell r="BG9">
            <v>0</v>
          </cell>
          <cell r="BH9">
            <v>0</v>
          </cell>
          <cell r="BI9">
            <v>0</v>
          </cell>
          <cell r="BJ9">
            <v>0</v>
          </cell>
          <cell r="BK9">
            <v>0</v>
          </cell>
          <cell r="BL9">
            <v>0</v>
          </cell>
          <cell r="BM9">
            <v>0</v>
          </cell>
          <cell r="BN9">
            <v>0</v>
          </cell>
          <cell r="BO9">
            <v>0</v>
          </cell>
          <cell r="BV9">
            <v>0</v>
          </cell>
          <cell r="BW9">
            <v>46</v>
          </cell>
          <cell r="BX9">
            <v>82</v>
          </cell>
          <cell r="BY9">
            <v>200</v>
          </cell>
          <cell r="BZ9">
            <v>104</v>
          </cell>
          <cell r="CA9">
            <v>136</v>
          </cell>
          <cell r="CB9">
            <v>244</v>
          </cell>
          <cell r="CC9">
            <v>166</v>
          </cell>
          <cell r="CD9">
            <v>176</v>
          </cell>
          <cell r="CE9">
            <v>122</v>
          </cell>
          <cell r="CF9">
            <v>14</v>
          </cell>
          <cell r="CG9">
            <v>0</v>
          </cell>
          <cell r="CH9">
            <v>0</v>
          </cell>
        </row>
        <row r="10">
          <cell r="D10">
            <v>0</v>
          </cell>
          <cell r="E10">
            <v>0</v>
          </cell>
          <cell r="F10">
            <v>42</v>
          </cell>
          <cell r="G10">
            <v>20</v>
          </cell>
          <cell r="H10">
            <v>128</v>
          </cell>
          <cell r="I10">
            <v>6</v>
          </cell>
          <cell r="J10">
            <v>0</v>
          </cell>
          <cell r="K10">
            <v>76</v>
          </cell>
          <cell r="L10">
            <v>2</v>
          </cell>
          <cell r="M10">
            <v>0</v>
          </cell>
          <cell r="N10">
            <v>0</v>
          </cell>
          <cell r="O10">
            <v>0</v>
          </cell>
          <cell r="P10">
            <v>0</v>
          </cell>
          <cell r="U10">
            <v>0</v>
          </cell>
          <cell r="V10">
            <v>0</v>
          </cell>
          <cell r="W10">
            <v>0</v>
          </cell>
          <cell r="X10">
            <v>26</v>
          </cell>
          <cell r="Y10">
            <v>18</v>
          </cell>
          <cell r="Z10">
            <v>0</v>
          </cell>
          <cell r="AA10">
            <v>0</v>
          </cell>
          <cell r="AB10">
            <v>0</v>
          </cell>
          <cell r="AC10">
            <v>0</v>
          </cell>
          <cell r="AD10">
            <v>0</v>
          </cell>
          <cell r="AE10">
            <v>0</v>
          </cell>
          <cell r="AF10">
            <v>0</v>
          </cell>
          <cell r="AG10">
            <v>0</v>
          </cell>
          <cell r="AL10">
            <v>0</v>
          </cell>
          <cell r="AM10">
            <v>0</v>
          </cell>
          <cell r="AN10">
            <v>0</v>
          </cell>
          <cell r="AO10">
            <v>0</v>
          </cell>
          <cell r="AP10">
            <v>0</v>
          </cell>
          <cell r="AQ10">
            <v>0</v>
          </cell>
          <cell r="AR10">
            <v>0</v>
          </cell>
          <cell r="AS10">
            <v>0</v>
          </cell>
          <cell r="AT10">
            <v>0</v>
          </cell>
          <cell r="AU10">
            <v>0</v>
          </cell>
          <cell r="AV10">
            <v>0</v>
          </cell>
          <cell r="AW10">
            <v>0</v>
          </cell>
          <cell r="AX10">
            <v>0</v>
          </cell>
          <cell r="BC10">
            <v>0</v>
          </cell>
          <cell r="BD10">
            <v>0</v>
          </cell>
          <cell r="BE10">
            <v>0</v>
          </cell>
          <cell r="BF10">
            <v>0</v>
          </cell>
          <cell r="BG10">
            <v>0</v>
          </cell>
          <cell r="BH10">
            <v>0</v>
          </cell>
          <cell r="BI10">
            <v>0</v>
          </cell>
          <cell r="BJ10">
            <v>0</v>
          </cell>
          <cell r="BK10">
            <v>0</v>
          </cell>
          <cell r="BL10">
            <v>0</v>
          </cell>
          <cell r="BM10">
            <v>0</v>
          </cell>
          <cell r="BN10">
            <v>0</v>
          </cell>
          <cell r="BO10">
            <v>0</v>
          </cell>
          <cell r="BV10">
            <v>0</v>
          </cell>
          <cell r="BW10">
            <v>0</v>
          </cell>
          <cell r="BX10">
            <v>42</v>
          </cell>
          <cell r="BY10">
            <v>20</v>
          </cell>
          <cell r="BZ10">
            <v>128</v>
          </cell>
          <cell r="CA10">
            <v>6</v>
          </cell>
          <cell r="CB10">
            <v>0</v>
          </cell>
          <cell r="CC10">
            <v>76</v>
          </cell>
          <cell r="CD10">
            <v>2</v>
          </cell>
          <cell r="CE10">
            <v>0</v>
          </cell>
          <cell r="CF10">
            <v>0</v>
          </cell>
          <cell r="CG10">
            <v>0</v>
          </cell>
          <cell r="CH10">
            <v>0</v>
          </cell>
        </row>
        <row r="11">
          <cell r="D11">
            <v>0</v>
          </cell>
          <cell r="E11">
            <v>0</v>
          </cell>
          <cell r="F11">
            <v>69</v>
          </cell>
          <cell r="G11">
            <v>43</v>
          </cell>
          <cell r="H11">
            <v>310</v>
          </cell>
          <cell r="I11">
            <v>201</v>
          </cell>
          <cell r="J11">
            <v>198</v>
          </cell>
          <cell r="K11">
            <v>30</v>
          </cell>
          <cell r="L11">
            <v>36</v>
          </cell>
          <cell r="M11">
            <v>36</v>
          </cell>
          <cell r="N11">
            <v>0</v>
          </cell>
          <cell r="O11">
            <v>0</v>
          </cell>
          <cell r="P11">
            <v>0</v>
          </cell>
          <cell r="U11">
            <v>0</v>
          </cell>
          <cell r="V11">
            <v>0</v>
          </cell>
          <cell r="W11">
            <v>0</v>
          </cell>
          <cell r="X11">
            <v>36</v>
          </cell>
          <cell r="Y11">
            <v>0</v>
          </cell>
          <cell r="Z11">
            <v>0</v>
          </cell>
          <cell r="AA11">
            <v>36</v>
          </cell>
          <cell r="AB11">
            <v>48</v>
          </cell>
          <cell r="AC11">
            <v>0</v>
          </cell>
          <cell r="AD11">
            <v>0</v>
          </cell>
          <cell r="AE11">
            <v>0</v>
          </cell>
          <cell r="AF11">
            <v>0</v>
          </cell>
          <cell r="AG11">
            <v>0</v>
          </cell>
          <cell r="AL11">
            <v>0</v>
          </cell>
          <cell r="AM11">
            <v>0</v>
          </cell>
          <cell r="AN11">
            <v>0</v>
          </cell>
          <cell r="AO11">
            <v>0</v>
          </cell>
          <cell r="AP11">
            <v>0</v>
          </cell>
          <cell r="AQ11">
            <v>0</v>
          </cell>
          <cell r="AR11">
            <v>0</v>
          </cell>
          <cell r="AS11">
            <v>0</v>
          </cell>
          <cell r="AT11">
            <v>0</v>
          </cell>
          <cell r="AU11">
            <v>0</v>
          </cell>
          <cell r="AV11">
            <v>0</v>
          </cell>
          <cell r="AW11">
            <v>0</v>
          </cell>
          <cell r="AX11">
            <v>0</v>
          </cell>
          <cell r="BC11">
            <v>0</v>
          </cell>
          <cell r="BD11">
            <v>0</v>
          </cell>
          <cell r="BE11">
            <v>0</v>
          </cell>
          <cell r="BF11">
            <v>0</v>
          </cell>
          <cell r="BG11">
            <v>0</v>
          </cell>
          <cell r="BH11">
            <v>0</v>
          </cell>
          <cell r="BI11">
            <v>0</v>
          </cell>
          <cell r="BJ11">
            <v>0</v>
          </cell>
          <cell r="BK11">
            <v>0</v>
          </cell>
          <cell r="BL11">
            <v>0</v>
          </cell>
          <cell r="BM11">
            <v>0</v>
          </cell>
          <cell r="BN11">
            <v>0</v>
          </cell>
          <cell r="BO11">
            <v>0</v>
          </cell>
          <cell r="BV11">
            <v>0</v>
          </cell>
          <cell r="BW11">
            <v>0</v>
          </cell>
          <cell r="BX11">
            <v>69</v>
          </cell>
          <cell r="BY11">
            <v>43</v>
          </cell>
          <cell r="BZ11">
            <v>310</v>
          </cell>
          <cell r="CA11">
            <v>201</v>
          </cell>
          <cell r="CB11">
            <v>198</v>
          </cell>
          <cell r="CC11">
            <v>30</v>
          </cell>
          <cell r="CD11">
            <v>36</v>
          </cell>
          <cell r="CE11">
            <v>36</v>
          </cell>
          <cell r="CF11">
            <v>0</v>
          </cell>
          <cell r="CG11">
            <v>0</v>
          </cell>
          <cell r="CH11">
            <v>0</v>
          </cell>
        </row>
        <row r="12">
          <cell r="D12">
            <v>0</v>
          </cell>
          <cell r="E12">
            <v>36</v>
          </cell>
          <cell r="F12">
            <v>75</v>
          </cell>
          <cell r="G12">
            <v>267</v>
          </cell>
          <cell r="H12">
            <v>102</v>
          </cell>
          <cell r="I12">
            <v>93</v>
          </cell>
          <cell r="J12">
            <v>45</v>
          </cell>
          <cell r="K12">
            <v>189</v>
          </cell>
          <cell r="L12">
            <v>141</v>
          </cell>
          <cell r="M12">
            <v>0</v>
          </cell>
          <cell r="N12">
            <v>0</v>
          </cell>
          <cell r="O12">
            <v>0</v>
          </cell>
          <cell r="P12">
            <v>0</v>
          </cell>
          <cell r="U12">
            <v>0</v>
          </cell>
          <cell r="V12">
            <v>0</v>
          </cell>
          <cell r="W12">
            <v>24</v>
          </cell>
          <cell r="X12">
            <v>126</v>
          </cell>
          <cell r="Y12">
            <v>12</v>
          </cell>
          <cell r="Z12">
            <v>72</v>
          </cell>
          <cell r="AA12">
            <v>0</v>
          </cell>
          <cell r="AB12">
            <v>9</v>
          </cell>
          <cell r="AC12">
            <v>33</v>
          </cell>
          <cell r="AD12">
            <v>75</v>
          </cell>
          <cell r="AE12">
            <v>0</v>
          </cell>
          <cell r="AF12">
            <v>0</v>
          </cell>
          <cell r="AG12">
            <v>0</v>
          </cell>
          <cell r="AL12">
            <v>0</v>
          </cell>
          <cell r="AM12">
            <v>0</v>
          </cell>
          <cell r="AN12">
            <v>0</v>
          </cell>
          <cell r="AO12">
            <v>0</v>
          </cell>
          <cell r="AP12">
            <v>0</v>
          </cell>
          <cell r="AQ12">
            <v>0</v>
          </cell>
          <cell r="AR12">
            <v>0</v>
          </cell>
          <cell r="AS12">
            <v>0</v>
          </cell>
          <cell r="AT12">
            <v>0</v>
          </cell>
          <cell r="AU12">
            <v>0</v>
          </cell>
          <cell r="AV12">
            <v>0</v>
          </cell>
          <cell r="AW12">
            <v>0</v>
          </cell>
          <cell r="AX12">
            <v>0</v>
          </cell>
          <cell r="BC12">
            <v>0</v>
          </cell>
          <cell r="BD12">
            <v>0</v>
          </cell>
          <cell r="BE12">
            <v>0</v>
          </cell>
          <cell r="BF12">
            <v>0</v>
          </cell>
          <cell r="BG12">
            <v>0</v>
          </cell>
          <cell r="BH12">
            <v>0</v>
          </cell>
          <cell r="BI12">
            <v>0</v>
          </cell>
          <cell r="BJ12">
            <v>0</v>
          </cell>
          <cell r="BK12">
            <v>0</v>
          </cell>
          <cell r="BL12">
            <v>0</v>
          </cell>
          <cell r="BM12">
            <v>0</v>
          </cell>
          <cell r="BN12">
            <v>0</v>
          </cell>
          <cell r="BO12">
            <v>0</v>
          </cell>
          <cell r="BV12">
            <v>0</v>
          </cell>
          <cell r="BW12">
            <v>36</v>
          </cell>
          <cell r="BX12">
            <v>75</v>
          </cell>
          <cell r="BY12">
            <v>267</v>
          </cell>
          <cell r="BZ12">
            <v>102</v>
          </cell>
          <cell r="CA12">
            <v>93</v>
          </cell>
          <cell r="CB12">
            <v>45</v>
          </cell>
          <cell r="CC12">
            <v>189</v>
          </cell>
          <cell r="CD12">
            <v>141</v>
          </cell>
          <cell r="CE12">
            <v>0</v>
          </cell>
          <cell r="CF12">
            <v>0</v>
          </cell>
          <cell r="CG12">
            <v>0</v>
          </cell>
          <cell r="CH12">
            <v>0</v>
          </cell>
        </row>
        <row r="13">
          <cell r="D13">
            <v>0</v>
          </cell>
          <cell r="E13">
            <v>0</v>
          </cell>
          <cell r="F13">
            <v>360</v>
          </cell>
          <cell r="G13">
            <v>708</v>
          </cell>
          <cell r="H13">
            <v>1732</v>
          </cell>
          <cell r="I13">
            <v>795</v>
          </cell>
          <cell r="J13">
            <v>986</v>
          </cell>
          <cell r="K13">
            <v>104</v>
          </cell>
          <cell r="L13">
            <v>114</v>
          </cell>
          <cell r="M13">
            <v>70</v>
          </cell>
          <cell r="N13">
            <v>0</v>
          </cell>
          <cell r="O13">
            <v>0</v>
          </cell>
          <cell r="P13">
            <v>0</v>
          </cell>
          <cell r="U13">
            <v>0</v>
          </cell>
          <cell r="V13">
            <v>0</v>
          </cell>
          <cell r="W13">
            <v>0</v>
          </cell>
          <cell r="X13">
            <v>132</v>
          </cell>
          <cell r="Y13">
            <v>175</v>
          </cell>
          <cell r="Z13">
            <v>312</v>
          </cell>
          <cell r="AA13">
            <v>168</v>
          </cell>
          <cell r="AB13">
            <v>104</v>
          </cell>
          <cell r="AC13">
            <v>24</v>
          </cell>
          <cell r="AD13">
            <v>24</v>
          </cell>
          <cell r="AE13">
            <v>0</v>
          </cell>
          <cell r="AF13">
            <v>0</v>
          </cell>
          <cell r="AG13">
            <v>0</v>
          </cell>
          <cell r="AL13">
            <v>0</v>
          </cell>
          <cell r="AM13">
            <v>0</v>
          </cell>
          <cell r="AN13">
            <v>0</v>
          </cell>
          <cell r="AO13">
            <v>0</v>
          </cell>
          <cell r="AP13">
            <v>0</v>
          </cell>
          <cell r="AQ13">
            <v>0</v>
          </cell>
          <cell r="AR13">
            <v>0</v>
          </cell>
          <cell r="AS13">
            <v>0</v>
          </cell>
          <cell r="AT13">
            <v>0</v>
          </cell>
          <cell r="AU13">
            <v>0</v>
          </cell>
          <cell r="AV13">
            <v>0</v>
          </cell>
          <cell r="AW13">
            <v>0</v>
          </cell>
          <cell r="AX13">
            <v>0</v>
          </cell>
          <cell r="BC13">
            <v>0</v>
          </cell>
          <cell r="BD13">
            <v>0</v>
          </cell>
          <cell r="BE13">
            <v>0</v>
          </cell>
          <cell r="BF13">
            <v>0</v>
          </cell>
          <cell r="BG13">
            <v>0</v>
          </cell>
          <cell r="BH13">
            <v>0</v>
          </cell>
          <cell r="BI13">
            <v>0</v>
          </cell>
          <cell r="BJ13">
            <v>0</v>
          </cell>
          <cell r="BK13">
            <v>0</v>
          </cell>
          <cell r="BL13">
            <v>0</v>
          </cell>
          <cell r="BM13">
            <v>0</v>
          </cell>
          <cell r="BN13">
            <v>0</v>
          </cell>
          <cell r="BO13">
            <v>0</v>
          </cell>
          <cell r="BV13">
            <v>0</v>
          </cell>
          <cell r="BW13">
            <v>0</v>
          </cell>
          <cell r="BX13">
            <v>360</v>
          </cell>
          <cell r="BY13">
            <v>708</v>
          </cell>
          <cell r="BZ13">
            <v>1732</v>
          </cell>
          <cell r="CA13">
            <v>795</v>
          </cell>
          <cell r="CB13">
            <v>986</v>
          </cell>
          <cell r="CC13">
            <v>104</v>
          </cell>
          <cell r="CD13">
            <v>114</v>
          </cell>
          <cell r="CE13">
            <v>70</v>
          </cell>
          <cell r="CF13">
            <v>0</v>
          </cell>
          <cell r="CG13">
            <v>0</v>
          </cell>
          <cell r="CH13">
            <v>0</v>
          </cell>
        </row>
        <row r="14">
          <cell r="D14">
            <v>12</v>
          </cell>
          <cell r="E14">
            <v>374</v>
          </cell>
          <cell r="F14">
            <v>676</v>
          </cell>
          <cell r="G14">
            <v>546</v>
          </cell>
          <cell r="H14">
            <v>353</v>
          </cell>
          <cell r="I14">
            <v>374</v>
          </cell>
          <cell r="J14">
            <v>490</v>
          </cell>
          <cell r="K14">
            <v>198</v>
          </cell>
          <cell r="L14">
            <v>425</v>
          </cell>
          <cell r="M14">
            <v>287</v>
          </cell>
          <cell r="N14">
            <v>34</v>
          </cell>
          <cell r="O14">
            <v>0</v>
          </cell>
          <cell r="P14">
            <v>0</v>
          </cell>
          <cell r="U14">
            <v>0</v>
          </cell>
          <cell r="V14">
            <v>189</v>
          </cell>
          <cell r="W14">
            <v>794</v>
          </cell>
          <cell r="X14">
            <v>501</v>
          </cell>
          <cell r="Y14">
            <v>415</v>
          </cell>
          <cell r="Z14">
            <v>233</v>
          </cell>
          <cell r="AA14">
            <v>362</v>
          </cell>
          <cell r="AB14">
            <v>362</v>
          </cell>
          <cell r="AC14">
            <v>353</v>
          </cell>
          <cell r="AD14">
            <v>178</v>
          </cell>
          <cell r="AE14">
            <v>75</v>
          </cell>
          <cell r="AF14">
            <v>0</v>
          </cell>
          <cell r="AG14">
            <v>0</v>
          </cell>
          <cell r="AL14">
            <v>0</v>
          </cell>
          <cell r="AM14">
            <v>0</v>
          </cell>
          <cell r="AN14">
            <v>0</v>
          </cell>
          <cell r="AO14">
            <v>0</v>
          </cell>
          <cell r="AP14">
            <v>0</v>
          </cell>
          <cell r="AQ14">
            <v>0</v>
          </cell>
          <cell r="AR14">
            <v>0</v>
          </cell>
          <cell r="AS14">
            <v>0</v>
          </cell>
          <cell r="AT14">
            <v>0</v>
          </cell>
          <cell r="AU14">
            <v>0</v>
          </cell>
          <cell r="AV14">
            <v>0</v>
          </cell>
          <cell r="AW14">
            <v>0</v>
          </cell>
          <cell r="AX14">
            <v>0</v>
          </cell>
          <cell r="BC14">
            <v>0</v>
          </cell>
          <cell r="BD14">
            <v>0</v>
          </cell>
          <cell r="BE14">
            <v>0</v>
          </cell>
          <cell r="BF14">
            <v>0</v>
          </cell>
          <cell r="BG14">
            <v>0</v>
          </cell>
          <cell r="BH14">
            <v>0</v>
          </cell>
          <cell r="BI14">
            <v>0</v>
          </cell>
          <cell r="BJ14">
            <v>0</v>
          </cell>
          <cell r="BK14">
            <v>0</v>
          </cell>
          <cell r="BL14">
            <v>0</v>
          </cell>
          <cell r="BM14">
            <v>0</v>
          </cell>
          <cell r="BN14">
            <v>0</v>
          </cell>
          <cell r="BO14">
            <v>0</v>
          </cell>
          <cell r="BV14">
            <v>12</v>
          </cell>
          <cell r="BW14">
            <v>374</v>
          </cell>
          <cell r="BX14">
            <v>676</v>
          </cell>
          <cell r="BY14">
            <v>546</v>
          </cell>
          <cell r="BZ14">
            <v>353</v>
          </cell>
          <cell r="CA14">
            <v>374</v>
          </cell>
          <cell r="CB14">
            <v>490</v>
          </cell>
          <cell r="CC14">
            <v>198</v>
          </cell>
          <cell r="CD14">
            <v>425</v>
          </cell>
          <cell r="CE14">
            <v>287</v>
          </cell>
          <cell r="CF14">
            <v>34</v>
          </cell>
          <cell r="CG14">
            <v>0</v>
          </cell>
          <cell r="CH14">
            <v>0</v>
          </cell>
        </row>
        <row r="15">
          <cell r="D15">
            <v>0</v>
          </cell>
          <cell r="E15">
            <v>76</v>
          </cell>
          <cell r="F15">
            <v>618</v>
          </cell>
          <cell r="G15">
            <v>166</v>
          </cell>
          <cell r="H15">
            <v>116</v>
          </cell>
          <cell r="I15">
            <v>120</v>
          </cell>
          <cell r="J15">
            <v>312</v>
          </cell>
          <cell r="K15">
            <v>454</v>
          </cell>
          <cell r="L15">
            <v>458</v>
          </cell>
          <cell r="M15">
            <v>286</v>
          </cell>
          <cell r="N15">
            <v>44</v>
          </cell>
          <cell r="O15">
            <v>0</v>
          </cell>
          <cell r="P15">
            <v>0</v>
          </cell>
          <cell r="U15">
            <v>0</v>
          </cell>
          <cell r="V15">
            <v>20</v>
          </cell>
          <cell r="W15">
            <v>102</v>
          </cell>
          <cell r="X15">
            <v>60</v>
          </cell>
          <cell r="Y15">
            <v>26</v>
          </cell>
          <cell r="Z15">
            <v>34</v>
          </cell>
          <cell r="AA15">
            <v>96</v>
          </cell>
          <cell r="AB15">
            <v>246</v>
          </cell>
          <cell r="AC15">
            <v>468</v>
          </cell>
          <cell r="AD15">
            <v>126</v>
          </cell>
          <cell r="AE15">
            <v>34</v>
          </cell>
          <cell r="AF15">
            <v>0</v>
          </cell>
          <cell r="AG15">
            <v>0</v>
          </cell>
          <cell r="AL15">
            <v>0</v>
          </cell>
          <cell r="AM15">
            <v>0</v>
          </cell>
          <cell r="AN15">
            <v>0</v>
          </cell>
          <cell r="AO15">
            <v>0</v>
          </cell>
          <cell r="AP15">
            <v>0</v>
          </cell>
          <cell r="AQ15">
            <v>0</v>
          </cell>
          <cell r="AR15">
            <v>0</v>
          </cell>
          <cell r="AS15">
            <v>0</v>
          </cell>
          <cell r="AT15">
            <v>0</v>
          </cell>
          <cell r="AU15">
            <v>0</v>
          </cell>
          <cell r="AV15">
            <v>0</v>
          </cell>
          <cell r="AW15">
            <v>0</v>
          </cell>
          <cell r="AX15">
            <v>0</v>
          </cell>
          <cell r="BC15">
            <v>0</v>
          </cell>
          <cell r="BD15">
            <v>0</v>
          </cell>
          <cell r="BE15">
            <v>0</v>
          </cell>
          <cell r="BF15">
            <v>0</v>
          </cell>
          <cell r="BG15">
            <v>0</v>
          </cell>
          <cell r="BH15">
            <v>0</v>
          </cell>
          <cell r="BI15">
            <v>0</v>
          </cell>
          <cell r="BJ15">
            <v>0</v>
          </cell>
          <cell r="BK15">
            <v>0</v>
          </cell>
          <cell r="BL15">
            <v>0</v>
          </cell>
          <cell r="BM15">
            <v>0</v>
          </cell>
          <cell r="BN15">
            <v>0</v>
          </cell>
          <cell r="BO15">
            <v>0</v>
          </cell>
          <cell r="BV15">
            <v>0</v>
          </cell>
          <cell r="BW15">
            <v>76</v>
          </cell>
          <cell r="BX15">
            <v>618</v>
          </cell>
          <cell r="BY15">
            <v>166</v>
          </cell>
          <cell r="BZ15">
            <v>116</v>
          </cell>
          <cell r="CA15">
            <v>120</v>
          </cell>
          <cell r="CB15">
            <v>312</v>
          </cell>
          <cell r="CC15">
            <v>454</v>
          </cell>
          <cell r="CD15">
            <v>458</v>
          </cell>
          <cell r="CE15">
            <v>286</v>
          </cell>
          <cell r="CF15">
            <v>44</v>
          </cell>
          <cell r="CG15">
            <v>0</v>
          </cell>
          <cell r="CH15">
            <v>0</v>
          </cell>
        </row>
        <row r="16">
          <cell r="D16">
            <v>0</v>
          </cell>
          <cell r="E16">
            <v>38</v>
          </cell>
          <cell r="F16">
            <v>150</v>
          </cell>
          <cell r="G16">
            <v>422</v>
          </cell>
          <cell r="H16">
            <v>290</v>
          </cell>
          <cell r="I16">
            <v>142</v>
          </cell>
          <cell r="J16">
            <v>322</v>
          </cell>
          <cell r="K16">
            <v>136</v>
          </cell>
          <cell r="L16">
            <v>112</v>
          </cell>
          <cell r="M16">
            <v>0</v>
          </cell>
          <cell r="N16">
            <v>0</v>
          </cell>
          <cell r="O16">
            <v>0</v>
          </cell>
          <cell r="P16">
            <v>0</v>
          </cell>
          <cell r="U16">
            <v>0</v>
          </cell>
          <cell r="V16">
            <v>0</v>
          </cell>
          <cell r="W16">
            <v>76</v>
          </cell>
          <cell r="X16">
            <v>126</v>
          </cell>
          <cell r="Y16">
            <v>88</v>
          </cell>
          <cell r="Z16">
            <v>70</v>
          </cell>
          <cell r="AA16">
            <v>180</v>
          </cell>
          <cell r="AB16">
            <v>120</v>
          </cell>
          <cell r="AC16">
            <v>46</v>
          </cell>
          <cell r="AD16">
            <v>0</v>
          </cell>
          <cell r="AE16">
            <v>0</v>
          </cell>
          <cell r="AF16">
            <v>0</v>
          </cell>
          <cell r="AG16">
            <v>0</v>
          </cell>
          <cell r="AL16">
            <v>0</v>
          </cell>
          <cell r="AM16">
            <v>0</v>
          </cell>
          <cell r="AN16">
            <v>0</v>
          </cell>
          <cell r="AO16">
            <v>0</v>
          </cell>
          <cell r="AP16">
            <v>0</v>
          </cell>
          <cell r="AQ16">
            <v>0</v>
          </cell>
          <cell r="AR16">
            <v>0</v>
          </cell>
          <cell r="AS16">
            <v>0</v>
          </cell>
          <cell r="AT16">
            <v>0</v>
          </cell>
          <cell r="AU16">
            <v>0</v>
          </cell>
          <cell r="AV16">
            <v>0</v>
          </cell>
          <cell r="AW16">
            <v>0</v>
          </cell>
          <cell r="AX16">
            <v>0</v>
          </cell>
          <cell r="BC16">
            <v>0</v>
          </cell>
          <cell r="BD16">
            <v>0</v>
          </cell>
          <cell r="BE16">
            <v>0</v>
          </cell>
          <cell r="BF16">
            <v>0</v>
          </cell>
          <cell r="BG16">
            <v>0</v>
          </cell>
          <cell r="BH16">
            <v>0</v>
          </cell>
          <cell r="BI16">
            <v>0</v>
          </cell>
          <cell r="BJ16">
            <v>0</v>
          </cell>
          <cell r="BK16">
            <v>0</v>
          </cell>
          <cell r="BL16">
            <v>0</v>
          </cell>
          <cell r="BM16">
            <v>0</v>
          </cell>
          <cell r="BN16">
            <v>0</v>
          </cell>
          <cell r="BO16">
            <v>0</v>
          </cell>
          <cell r="BV16">
            <v>0</v>
          </cell>
          <cell r="BW16">
            <v>38</v>
          </cell>
          <cell r="BX16">
            <v>150</v>
          </cell>
          <cell r="BY16">
            <v>422</v>
          </cell>
          <cell r="BZ16">
            <v>290</v>
          </cell>
          <cell r="CA16">
            <v>142</v>
          </cell>
          <cell r="CB16">
            <v>322</v>
          </cell>
          <cell r="CC16">
            <v>136</v>
          </cell>
          <cell r="CD16">
            <v>112</v>
          </cell>
          <cell r="CE16">
            <v>0</v>
          </cell>
          <cell r="CF16">
            <v>0</v>
          </cell>
          <cell r="CG16">
            <v>0</v>
          </cell>
          <cell r="CH16">
            <v>0</v>
          </cell>
        </row>
        <row r="17">
          <cell r="D17">
            <v>0</v>
          </cell>
          <cell r="E17">
            <v>42</v>
          </cell>
          <cell r="F17">
            <v>311</v>
          </cell>
          <cell r="G17">
            <v>1047</v>
          </cell>
          <cell r="H17">
            <v>1607</v>
          </cell>
          <cell r="I17">
            <v>1499</v>
          </cell>
          <cell r="J17">
            <v>1160</v>
          </cell>
          <cell r="K17">
            <v>318</v>
          </cell>
          <cell r="L17">
            <v>76</v>
          </cell>
          <cell r="M17">
            <v>0</v>
          </cell>
          <cell r="N17">
            <v>0</v>
          </cell>
          <cell r="O17">
            <v>0</v>
          </cell>
          <cell r="P17">
            <v>0</v>
          </cell>
          <cell r="U17">
            <v>0</v>
          </cell>
          <cell r="V17">
            <v>0</v>
          </cell>
          <cell r="W17">
            <v>0</v>
          </cell>
          <cell r="X17">
            <v>145</v>
          </cell>
          <cell r="Y17">
            <v>106</v>
          </cell>
          <cell r="Z17">
            <v>197</v>
          </cell>
          <cell r="AA17">
            <v>189</v>
          </cell>
          <cell r="AB17">
            <v>150</v>
          </cell>
          <cell r="AC17">
            <v>72</v>
          </cell>
          <cell r="AD17">
            <v>0</v>
          </cell>
          <cell r="AE17">
            <v>0</v>
          </cell>
          <cell r="AF17">
            <v>0</v>
          </cell>
          <cell r="AG17">
            <v>0</v>
          </cell>
          <cell r="AL17">
            <v>0</v>
          </cell>
          <cell r="AM17">
            <v>0</v>
          </cell>
          <cell r="AN17">
            <v>0</v>
          </cell>
          <cell r="AO17">
            <v>0</v>
          </cell>
          <cell r="AP17">
            <v>0</v>
          </cell>
          <cell r="AQ17">
            <v>0</v>
          </cell>
          <cell r="AR17">
            <v>0</v>
          </cell>
          <cell r="AS17">
            <v>0</v>
          </cell>
          <cell r="AT17">
            <v>0</v>
          </cell>
          <cell r="AU17">
            <v>0</v>
          </cell>
          <cell r="AV17">
            <v>0</v>
          </cell>
          <cell r="AW17">
            <v>0</v>
          </cell>
          <cell r="AX17">
            <v>0</v>
          </cell>
          <cell r="BC17">
            <v>0</v>
          </cell>
          <cell r="BD17">
            <v>0</v>
          </cell>
          <cell r="BE17">
            <v>0</v>
          </cell>
          <cell r="BF17">
            <v>0</v>
          </cell>
          <cell r="BG17">
            <v>0</v>
          </cell>
          <cell r="BH17">
            <v>0</v>
          </cell>
          <cell r="BI17">
            <v>0</v>
          </cell>
          <cell r="BJ17">
            <v>0</v>
          </cell>
          <cell r="BK17">
            <v>0</v>
          </cell>
          <cell r="BL17">
            <v>0</v>
          </cell>
          <cell r="BM17">
            <v>0</v>
          </cell>
          <cell r="BN17">
            <v>0</v>
          </cell>
          <cell r="BO17">
            <v>0</v>
          </cell>
          <cell r="BV17">
            <v>0</v>
          </cell>
          <cell r="BW17">
            <v>42</v>
          </cell>
          <cell r="BX17">
            <v>311</v>
          </cell>
          <cell r="BY17">
            <v>1047</v>
          </cell>
          <cell r="BZ17">
            <v>1607</v>
          </cell>
          <cell r="CA17">
            <v>1499</v>
          </cell>
          <cell r="CB17">
            <v>1160</v>
          </cell>
          <cell r="CC17">
            <v>318</v>
          </cell>
          <cell r="CD17">
            <v>76</v>
          </cell>
          <cell r="CE17">
            <v>0</v>
          </cell>
          <cell r="CF17">
            <v>0</v>
          </cell>
          <cell r="CG17">
            <v>0</v>
          </cell>
          <cell r="CH17">
            <v>0</v>
          </cell>
        </row>
        <row r="18">
          <cell r="D18">
            <v>0</v>
          </cell>
          <cell r="E18">
            <v>6</v>
          </cell>
          <cell r="F18">
            <v>135</v>
          </cell>
          <cell r="G18">
            <v>270</v>
          </cell>
          <cell r="H18">
            <v>180</v>
          </cell>
          <cell r="I18">
            <v>234</v>
          </cell>
          <cell r="J18">
            <v>165</v>
          </cell>
          <cell r="K18">
            <v>237</v>
          </cell>
          <cell r="L18">
            <v>18</v>
          </cell>
          <cell r="M18">
            <v>36</v>
          </cell>
          <cell r="N18">
            <v>0</v>
          </cell>
          <cell r="O18">
            <v>0</v>
          </cell>
          <cell r="P18">
            <v>0</v>
          </cell>
          <cell r="U18">
            <v>0</v>
          </cell>
          <cell r="V18">
            <v>0</v>
          </cell>
          <cell r="W18">
            <v>27</v>
          </cell>
          <cell r="X18">
            <v>198</v>
          </cell>
          <cell r="Y18">
            <v>162</v>
          </cell>
          <cell r="Z18">
            <v>72</v>
          </cell>
          <cell r="AA18">
            <v>36</v>
          </cell>
          <cell r="AB18">
            <v>93</v>
          </cell>
          <cell r="AC18">
            <v>57</v>
          </cell>
          <cell r="AD18">
            <v>36</v>
          </cell>
          <cell r="AE18">
            <v>0</v>
          </cell>
          <cell r="AF18">
            <v>0</v>
          </cell>
          <cell r="AG18">
            <v>0</v>
          </cell>
          <cell r="AL18">
            <v>0</v>
          </cell>
          <cell r="AM18">
            <v>0</v>
          </cell>
          <cell r="AN18">
            <v>0</v>
          </cell>
          <cell r="AO18">
            <v>0</v>
          </cell>
          <cell r="AP18">
            <v>0</v>
          </cell>
          <cell r="AQ18">
            <v>0</v>
          </cell>
          <cell r="AR18">
            <v>0</v>
          </cell>
          <cell r="AS18">
            <v>0</v>
          </cell>
          <cell r="AT18">
            <v>0</v>
          </cell>
          <cell r="AU18">
            <v>0</v>
          </cell>
          <cell r="AV18">
            <v>0</v>
          </cell>
          <cell r="AW18">
            <v>0</v>
          </cell>
          <cell r="AX18">
            <v>0</v>
          </cell>
          <cell r="BC18">
            <v>0</v>
          </cell>
          <cell r="BD18">
            <v>0</v>
          </cell>
          <cell r="BE18">
            <v>0</v>
          </cell>
          <cell r="BF18">
            <v>0</v>
          </cell>
          <cell r="BG18">
            <v>0</v>
          </cell>
          <cell r="BH18">
            <v>0</v>
          </cell>
          <cell r="BI18">
            <v>0</v>
          </cell>
          <cell r="BJ18">
            <v>0</v>
          </cell>
          <cell r="BK18">
            <v>0</v>
          </cell>
          <cell r="BL18">
            <v>0</v>
          </cell>
          <cell r="BM18">
            <v>0</v>
          </cell>
          <cell r="BN18">
            <v>0</v>
          </cell>
          <cell r="BO18">
            <v>0</v>
          </cell>
          <cell r="BV18">
            <v>0</v>
          </cell>
          <cell r="BW18">
            <v>6</v>
          </cell>
          <cell r="BX18">
            <v>135</v>
          </cell>
          <cell r="BY18">
            <v>270</v>
          </cell>
          <cell r="BZ18">
            <v>180</v>
          </cell>
          <cell r="CA18">
            <v>234</v>
          </cell>
          <cell r="CB18">
            <v>165</v>
          </cell>
          <cell r="CC18">
            <v>237</v>
          </cell>
          <cell r="CD18">
            <v>18</v>
          </cell>
          <cell r="CE18">
            <v>36</v>
          </cell>
          <cell r="CF18">
            <v>0</v>
          </cell>
          <cell r="CG18">
            <v>0</v>
          </cell>
          <cell r="CH18">
            <v>0</v>
          </cell>
        </row>
        <row r="19">
          <cell r="D19">
            <v>0</v>
          </cell>
          <cell r="E19">
            <v>19</v>
          </cell>
          <cell r="F19">
            <v>379</v>
          </cell>
          <cell r="G19">
            <v>1722</v>
          </cell>
          <cell r="H19">
            <v>1694</v>
          </cell>
          <cell r="I19">
            <v>1764</v>
          </cell>
          <cell r="J19">
            <v>1786</v>
          </cell>
          <cell r="K19">
            <v>842</v>
          </cell>
          <cell r="L19">
            <v>196</v>
          </cell>
          <cell r="M19">
            <v>0</v>
          </cell>
          <cell r="N19">
            <v>0</v>
          </cell>
          <cell r="O19">
            <v>0</v>
          </cell>
          <cell r="P19">
            <v>0</v>
          </cell>
          <cell r="U19">
            <v>0</v>
          </cell>
          <cell r="V19">
            <v>0</v>
          </cell>
          <cell r="W19">
            <v>25</v>
          </cell>
          <cell r="X19">
            <v>256</v>
          </cell>
          <cell r="Y19">
            <v>328</v>
          </cell>
          <cell r="Z19">
            <v>291</v>
          </cell>
          <cell r="AA19">
            <v>396</v>
          </cell>
          <cell r="AB19">
            <v>330</v>
          </cell>
          <cell r="AC19">
            <v>88</v>
          </cell>
          <cell r="AD19">
            <v>0</v>
          </cell>
          <cell r="AE19">
            <v>0</v>
          </cell>
          <cell r="AF19">
            <v>0</v>
          </cell>
          <cell r="AG19">
            <v>0</v>
          </cell>
          <cell r="AL19">
            <v>0</v>
          </cell>
          <cell r="AM19">
            <v>0</v>
          </cell>
          <cell r="AN19">
            <v>0</v>
          </cell>
          <cell r="AO19">
            <v>0</v>
          </cell>
          <cell r="AP19">
            <v>0</v>
          </cell>
          <cell r="AQ19">
            <v>0</v>
          </cell>
          <cell r="AR19">
            <v>0</v>
          </cell>
          <cell r="AS19">
            <v>0</v>
          </cell>
          <cell r="AT19">
            <v>0</v>
          </cell>
          <cell r="AU19">
            <v>0</v>
          </cell>
          <cell r="AV19">
            <v>0</v>
          </cell>
          <cell r="AW19">
            <v>0</v>
          </cell>
          <cell r="AX19">
            <v>0</v>
          </cell>
          <cell r="BC19">
            <v>0</v>
          </cell>
          <cell r="BD19">
            <v>0</v>
          </cell>
          <cell r="BE19">
            <v>0</v>
          </cell>
          <cell r="BF19">
            <v>0</v>
          </cell>
          <cell r="BG19">
            <v>0</v>
          </cell>
          <cell r="BH19">
            <v>0</v>
          </cell>
          <cell r="BI19">
            <v>0</v>
          </cell>
          <cell r="BJ19">
            <v>0</v>
          </cell>
          <cell r="BK19">
            <v>0</v>
          </cell>
          <cell r="BL19">
            <v>0</v>
          </cell>
          <cell r="BM19">
            <v>0</v>
          </cell>
          <cell r="BN19">
            <v>0</v>
          </cell>
          <cell r="BO19">
            <v>0</v>
          </cell>
          <cell r="BV19">
            <v>0</v>
          </cell>
          <cell r="BW19">
            <v>19</v>
          </cell>
          <cell r="BX19">
            <v>379</v>
          </cell>
          <cell r="BY19">
            <v>1722</v>
          </cell>
          <cell r="BZ19">
            <v>1694</v>
          </cell>
          <cell r="CA19">
            <v>1764</v>
          </cell>
          <cell r="CB19">
            <v>1786</v>
          </cell>
          <cell r="CC19">
            <v>842</v>
          </cell>
          <cell r="CD19">
            <v>196</v>
          </cell>
          <cell r="CE19">
            <v>0</v>
          </cell>
          <cell r="CF19">
            <v>0</v>
          </cell>
          <cell r="CG19">
            <v>0</v>
          </cell>
          <cell r="CH19">
            <v>0</v>
          </cell>
        </row>
        <row r="20">
          <cell r="D20">
            <v>0</v>
          </cell>
          <cell r="E20">
            <v>0</v>
          </cell>
          <cell r="F20">
            <v>0</v>
          </cell>
          <cell r="G20">
            <v>0</v>
          </cell>
          <cell r="H20">
            <v>0</v>
          </cell>
          <cell r="I20">
            <v>0</v>
          </cell>
          <cell r="J20">
            <v>0</v>
          </cell>
          <cell r="K20">
            <v>0</v>
          </cell>
          <cell r="L20">
            <v>0</v>
          </cell>
          <cell r="M20">
            <v>0</v>
          </cell>
          <cell r="N20">
            <v>0</v>
          </cell>
          <cell r="O20">
            <v>0</v>
          </cell>
          <cell r="P20">
            <v>0</v>
          </cell>
          <cell r="U20">
            <v>0</v>
          </cell>
          <cell r="V20">
            <v>0</v>
          </cell>
          <cell r="W20">
            <v>0</v>
          </cell>
          <cell r="X20">
            <v>0</v>
          </cell>
          <cell r="Y20">
            <v>0</v>
          </cell>
          <cell r="Z20">
            <v>0</v>
          </cell>
          <cell r="AA20">
            <v>0</v>
          </cell>
          <cell r="AB20">
            <v>0</v>
          </cell>
          <cell r="AC20">
            <v>0</v>
          </cell>
          <cell r="AD20">
            <v>0</v>
          </cell>
          <cell r="AE20">
            <v>0</v>
          </cell>
          <cell r="AF20">
            <v>0</v>
          </cell>
          <cell r="AG20">
            <v>0</v>
          </cell>
          <cell r="AL20">
            <v>0</v>
          </cell>
          <cell r="AM20">
            <v>0</v>
          </cell>
          <cell r="AN20">
            <v>0</v>
          </cell>
          <cell r="AO20">
            <v>0</v>
          </cell>
          <cell r="AP20">
            <v>0</v>
          </cell>
          <cell r="AQ20">
            <v>0</v>
          </cell>
          <cell r="AR20">
            <v>0</v>
          </cell>
          <cell r="AS20">
            <v>0</v>
          </cell>
          <cell r="AT20">
            <v>0</v>
          </cell>
          <cell r="AU20">
            <v>0</v>
          </cell>
          <cell r="AV20">
            <v>0</v>
          </cell>
          <cell r="AW20">
            <v>0</v>
          </cell>
          <cell r="AX20">
            <v>0</v>
          </cell>
          <cell r="BC20">
            <v>0</v>
          </cell>
          <cell r="BD20">
            <v>0</v>
          </cell>
          <cell r="BE20">
            <v>0</v>
          </cell>
          <cell r="BF20">
            <v>0</v>
          </cell>
          <cell r="BG20">
            <v>0</v>
          </cell>
          <cell r="BH20">
            <v>0</v>
          </cell>
          <cell r="BI20">
            <v>0</v>
          </cell>
          <cell r="BJ20">
            <v>0</v>
          </cell>
          <cell r="BK20">
            <v>0</v>
          </cell>
          <cell r="BL20">
            <v>0</v>
          </cell>
          <cell r="BM20">
            <v>0</v>
          </cell>
          <cell r="BN20">
            <v>0</v>
          </cell>
          <cell r="BO20">
            <v>0</v>
          </cell>
          <cell r="BV20">
            <v>0</v>
          </cell>
          <cell r="BW20">
            <v>0</v>
          </cell>
          <cell r="BX20">
            <v>0</v>
          </cell>
          <cell r="BY20">
            <v>0</v>
          </cell>
          <cell r="BZ20">
            <v>0</v>
          </cell>
          <cell r="CA20">
            <v>0</v>
          </cell>
          <cell r="CB20">
            <v>0</v>
          </cell>
          <cell r="CC20">
            <v>0</v>
          </cell>
          <cell r="CD20">
            <v>0</v>
          </cell>
          <cell r="CE20">
            <v>0</v>
          </cell>
          <cell r="CF20">
            <v>0</v>
          </cell>
          <cell r="CG20">
            <v>0</v>
          </cell>
          <cell r="CH20">
            <v>0</v>
          </cell>
        </row>
        <row r="23">
          <cell r="D23">
            <v>0</v>
          </cell>
          <cell r="E23">
            <v>0</v>
          </cell>
          <cell r="F23">
            <v>0</v>
          </cell>
          <cell r="G23">
            <v>0</v>
          </cell>
          <cell r="H23">
            <v>0</v>
          </cell>
          <cell r="I23">
            <v>0</v>
          </cell>
          <cell r="J23">
            <v>0</v>
          </cell>
          <cell r="K23">
            <v>0</v>
          </cell>
          <cell r="L23">
            <v>0</v>
          </cell>
          <cell r="M23">
            <v>0</v>
          </cell>
          <cell r="N23">
            <v>0</v>
          </cell>
          <cell r="O23">
            <v>0</v>
          </cell>
          <cell r="P23">
            <v>0</v>
          </cell>
          <cell r="U23">
            <v>0</v>
          </cell>
          <cell r="V23">
            <v>0</v>
          </cell>
          <cell r="W23">
            <v>0</v>
          </cell>
          <cell r="X23">
            <v>0</v>
          </cell>
          <cell r="Y23">
            <v>0</v>
          </cell>
          <cell r="Z23">
            <v>0</v>
          </cell>
          <cell r="AA23">
            <v>0</v>
          </cell>
          <cell r="AB23">
            <v>0</v>
          </cell>
          <cell r="AC23">
            <v>0</v>
          </cell>
          <cell r="AD23">
            <v>0</v>
          </cell>
          <cell r="AE23">
            <v>0</v>
          </cell>
          <cell r="AF23">
            <v>0</v>
          </cell>
          <cell r="AG23">
            <v>0</v>
          </cell>
          <cell r="AL23">
            <v>0</v>
          </cell>
          <cell r="AM23">
            <v>0</v>
          </cell>
          <cell r="AN23">
            <v>0</v>
          </cell>
          <cell r="AO23">
            <v>0</v>
          </cell>
          <cell r="AP23">
            <v>0</v>
          </cell>
          <cell r="AQ23">
            <v>0</v>
          </cell>
          <cell r="AR23">
            <v>0</v>
          </cell>
          <cell r="AS23">
            <v>0</v>
          </cell>
          <cell r="AT23">
            <v>0</v>
          </cell>
          <cell r="AU23">
            <v>0</v>
          </cell>
          <cell r="AV23">
            <v>0</v>
          </cell>
          <cell r="AW23">
            <v>0</v>
          </cell>
          <cell r="AX23">
            <v>0</v>
          </cell>
          <cell r="BC23">
            <v>0</v>
          </cell>
          <cell r="BD23">
            <v>0</v>
          </cell>
          <cell r="BE23">
            <v>0</v>
          </cell>
          <cell r="BF23">
            <v>0</v>
          </cell>
          <cell r="BG23">
            <v>0</v>
          </cell>
          <cell r="BH23">
            <v>0</v>
          </cell>
          <cell r="BI23">
            <v>0</v>
          </cell>
          <cell r="BJ23">
            <v>0</v>
          </cell>
          <cell r="BK23">
            <v>0</v>
          </cell>
          <cell r="BL23">
            <v>0</v>
          </cell>
          <cell r="BM23">
            <v>0</v>
          </cell>
          <cell r="BN23">
            <v>0</v>
          </cell>
          <cell r="BO23">
            <v>0</v>
          </cell>
          <cell r="BV23">
            <v>0</v>
          </cell>
          <cell r="BW23">
            <v>0</v>
          </cell>
          <cell r="BX23">
            <v>0</v>
          </cell>
          <cell r="BY23">
            <v>0</v>
          </cell>
          <cell r="BZ23">
            <v>0</v>
          </cell>
          <cell r="CA23">
            <v>0</v>
          </cell>
          <cell r="CB23">
            <v>0</v>
          </cell>
          <cell r="CC23">
            <v>0</v>
          </cell>
          <cell r="CD23">
            <v>0</v>
          </cell>
          <cell r="CE23">
            <v>0</v>
          </cell>
          <cell r="CF23">
            <v>0</v>
          </cell>
          <cell r="CG23">
            <v>0</v>
          </cell>
          <cell r="CH23">
            <v>0</v>
          </cell>
        </row>
        <row r="24">
          <cell r="D24">
            <v>0</v>
          </cell>
          <cell r="E24">
            <v>0</v>
          </cell>
          <cell r="F24">
            <v>0</v>
          </cell>
          <cell r="G24">
            <v>0</v>
          </cell>
          <cell r="H24">
            <v>0</v>
          </cell>
          <cell r="I24">
            <v>0</v>
          </cell>
          <cell r="J24">
            <v>0</v>
          </cell>
          <cell r="K24">
            <v>0</v>
          </cell>
          <cell r="L24">
            <v>0</v>
          </cell>
          <cell r="M24">
            <v>0</v>
          </cell>
          <cell r="N24">
            <v>0</v>
          </cell>
          <cell r="O24">
            <v>0</v>
          </cell>
          <cell r="P24">
            <v>0</v>
          </cell>
          <cell r="U24">
            <v>0</v>
          </cell>
          <cell r="V24">
            <v>0</v>
          </cell>
          <cell r="W24">
            <v>0</v>
          </cell>
          <cell r="X24">
            <v>0</v>
          </cell>
          <cell r="Y24">
            <v>0</v>
          </cell>
          <cell r="Z24">
            <v>0</v>
          </cell>
          <cell r="AA24">
            <v>0</v>
          </cell>
          <cell r="AB24">
            <v>0</v>
          </cell>
          <cell r="AC24">
            <v>0</v>
          </cell>
          <cell r="AD24">
            <v>0</v>
          </cell>
          <cell r="AE24">
            <v>0</v>
          </cell>
          <cell r="AF24">
            <v>0</v>
          </cell>
          <cell r="AG24">
            <v>0</v>
          </cell>
          <cell r="AL24">
            <v>0</v>
          </cell>
          <cell r="AM24">
            <v>0</v>
          </cell>
          <cell r="AN24">
            <v>0</v>
          </cell>
          <cell r="AO24">
            <v>0</v>
          </cell>
          <cell r="AP24">
            <v>0</v>
          </cell>
          <cell r="AQ24">
            <v>0</v>
          </cell>
          <cell r="AR24">
            <v>0</v>
          </cell>
          <cell r="AS24">
            <v>0</v>
          </cell>
          <cell r="AT24">
            <v>0</v>
          </cell>
          <cell r="AU24">
            <v>0</v>
          </cell>
          <cell r="AV24">
            <v>0</v>
          </cell>
          <cell r="AW24">
            <v>0</v>
          </cell>
          <cell r="AX24">
            <v>0</v>
          </cell>
          <cell r="BC24">
            <v>0</v>
          </cell>
          <cell r="BD24">
            <v>0</v>
          </cell>
          <cell r="BE24">
            <v>0</v>
          </cell>
          <cell r="BF24">
            <v>0</v>
          </cell>
          <cell r="BG24">
            <v>0</v>
          </cell>
          <cell r="BH24">
            <v>0</v>
          </cell>
          <cell r="BI24">
            <v>0</v>
          </cell>
          <cell r="BJ24">
            <v>0</v>
          </cell>
          <cell r="BK24">
            <v>0</v>
          </cell>
          <cell r="BL24">
            <v>0</v>
          </cell>
          <cell r="BM24">
            <v>0</v>
          </cell>
          <cell r="BN24">
            <v>0</v>
          </cell>
          <cell r="BO24">
            <v>0</v>
          </cell>
          <cell r="BV24">
            <v>0</v>
          </cell>
          <cell r="BW24">
            <v>0</v>
          </cell>
          <cell r="BX24">
            <v>0</v>
          </cell>
          <cell r="BY24">
            <v>0</v>
          </cell>
          <cell r="BZ24">
            <v>0</v>
          </cell>
          <cell r="CA24">
            <v>0</v>
          </cell>
          <cell r="CB24">
            <v>0</v>
          </cell>
          <cell r="CC24">
            <v>0</v>
          </cell>
          <cell r="CD24">
            <v>0</v>
          </cell>
          <cell r="CE24">
            <v>0</v>
          </cell>
          <cell r="CF24">
            <v>0</v>
          </cell>
          <cell r="CG24">
            <v>0</v>
          </cell>
          <cell r="CH24">
            <v>0</v>
          </cell>
        </row>
        <row r="25">
          <cell r="D25">
            <v>0</v>
          </cell>
          <cell r="E25">
            <v>0</v>
          </cell>
          <cell r="F25">
            <v>0</v>
          </cell>
          <cell r="G25">
            <v>0</v>
          </cell>
          <cell r="H25">
            <v>0</v>
          </cell>
          <cell r="I25">
            <v>0</v>
          </cell>
          <cell r="J25">
            <v>0</v>
          </cell>
          <cell r="K25">
            <v>0</v>
          </cell>
          <cell r="L25">
            <v>0</v>
          </cell>
          <cell r="M25">
            <v>0</v>
          </cell>
          <cell r="N25">
            <v>0</v>
          </cell>
          <cell r="O25">
            <v>0</v>
          </cell>
          <cell r="P25">
            <v>0</v>
          </cell>
          <cell r="U25">
            <v>0</v>
          </cell>
          <cell r="V25">
            <v>0</v>
          </cell>
          <cell r="W25">
            <v>0</v>
          </cell>
          <cell r="X25">
            <v>0</v>
          </cell>
          <cell r="Y25">
            <v>0</v>
          </cell>
          <cell r="Z25">
            <v>0</v>
          </cell>
          <cell r="AA25">
            <v>0</v>
          </cell>
          <cell r="AB25">
            <v>0</v>
          </cell>
          <cell r="AC25">
            <v>0</v>
          </cell>
          <cell r="AD25">
            <v>0</v>
          </cell>
          <cell r="AE25">
            <v>0</v>
          </cell>
          <cell r="AF25">
            <v>0</v>
          </cell>
          <cell r="AG25">
            <v>0</v>
          </cell>
          <cell r="AL25">
            <v>0</v>
          </cell>
          <cell r="AM25">
            <v>0</v>
          </cell>
          <cell r="AN25">
            <v>0</v>
          </cell>
          <cell r="AO25">
            <v>0</v>
          </cell>
          <cell r="AP25">
            <v>0</v>
          </cell>
          <cell r="AQ25">
            <v>0</v>
          </cell>
          <cell r="AR25">
            <v>0</v>
          </cell>
          <cell r="AS25">
            <v>0</v>
          </cell>
          <cell r="AT25">
            <v>0</v>
          </cell>
          <cell r="AU25">
            <v>0</v>
          </cell>
          <cell r="AV25">
            <v>0</v>
          </cell>
          <cell r="AW25">
            <v>0</v>
          </cell>
          <cell r="AX25">
            <v>0</v>
          </cell>
          <cell r="BC25">
            <v>0</v>
          </cell>
          <cell r="BD25">
            <v>0</v>
          </cell>
          <cell r="BE25">
            <v>0</v>
          </cell>
          <cell r="BF25">
            <v>0</v>
          </cell>
          <cell r="BG25">
            <v>0</v>
          </cell>
          <cell r="BH25">
            <v>0</v>
          </cell>
          <cell r="BI25">
            <v>0</v>
          </cell>
          <cell r="BJ25">
            <v>0</v>
          </cell>
          <cell r="BK25">
            <v>0</v>
          </cell>
          <cell r="BL25">
            <v>0</v>
          </cell>
          <cell r="BM25">
            <v>0</v>
          </cell>
          <cell r="BN25">
            <v>0</v>
          </cell>
          <cell r="BO25">
            <v>0</v>
          </cell>
          <cell r="BV25">
            <v>0</v>
          </cell>
          <cell r="BW25">
            <v>0</v>
          </cell>
          <cell r="BX25">
            <v>0</v>
          </cell>
          <cell r="BY25">
            <v>0</v>
          </cell>
          <cell r="BZ25">
            <v>0</v>
          </cell>
          <cell r="CA25">
            <v>0</v>
          </cell>
          <cell r="CB25">
            <v>0</v>
          </cell>
          <cell r="CC25">
            <v>0</v>
          </cell>
          <cell r="CD25">
            <v>0</v>
          </cell>
          <cell r="CE25">
            <v>0</v>
          </cell>
          <cell r="CF25">
            <v>0</v>
          </cell>
          <cell r="CG25">
            <v>0</v>
          </cell>
          <cell r="CH25">
            <v>0</v>
          </cell>
        </row>
        <row r="26">
          <cell r="D26">
            <v>0</v>
          </cell>
          <cell r="E26">
            <v>0</v>
          </cell>
          <cell r="F26">
            <v>0</v>
          </cell>
          <cell r="G26">
            <v>0</v>
          </cell>
          <cell r="H26">
            <v>0</v>
          </cell>
          <cell r="I26">
            <v>0</v>
          </cell>
          <cell r="J26">
            <v>0</v>
          </cell>
          <cell r="K26">
            <v>0</v>
          </cell>
          <cell r="L26">
            <v>0</v>
          </cell>
          <cell r="M26">
            <v>0</v>
          </cell>
          <cell r="N26">
            <v>0</v>
          </cell>
          <cell r="O26">
            <v>0</v>
          </cell>
          <cell r="P26">
            <v>0</v>
          </cell>
          <cell r="U26">
            <v>0</v>
          </cell>
          <cell r="V26">
            <v>0</v>
          </cell>
          <cell r="W26">
            <v>0</v>
          </cell>
          <cell r="X26">
            <v>0</v>
          </cell>
          <cell r="Y26">
            <v>0</v>
          </cell>
          <cell r="Z26">
            <v>0</v>
          </cell>
          <cell r="AA26">
            <v>0</v>
          </cell>
          <cell r="AB26">
            <v>0</v>
          </cell>
          <cell r="AC26">
            <v>0</v>
          </cell>
          <cell r="AD26">
            <v>0</v>
          </cell>
          <cell r="AE26">
            <v>0</v>
          </cell>
          <cell r="AF26">
            <v>0</v>
          </cell>
          <cell r="AG26">
            <v>0</v>
          </cell>
          <cell r="AL26">
            <v>0</v>
          </cell>
          <cell r="AM26">
            <v>0</v>
          </cell>
          <cell r="AN26">
            <v>0</v>
          </cell>
          <cell r="AO26">
            <v>0</v>
          </cell>
          <cell r="AP26">
            <v>0</v>
          </cell>
          <cell r="AQ26">
            <v>0</v>
          </cell>
          <cell r="AR26">
            <v>0</v>
          </cell>
          <cell r="AS26">
            <v>0</v>
          </cell>
          <cell r="AT26">
            <v>0</v>
          </cell>
          <cell r="AU26">
            <v>0</v>
          </cell>
          <cell r="AV26">
            <v>0</v>
          </cell>
          <cell r="AW26">
            <v>0</v>
          </cell>
          <cell r="AX26">
            <v>0</v>
          </cell>
          <cell r="BC26">
            <v>0</v>
          </cell>
          <cell r="BD26">
            <v>0</v>
          </cell>
          <cell r="BE26">
            <v>0</v>
          </cell>
          <cell r="BF26">
            <v>0</v>
          </cell>
          <cell r="BG26">
            <v>0</v>
          </cell>
          <cell r="BH26">
            <v>0</v>
          </cell>
          <cell r="BI26">
            <v>0</v>
          </cell>
          <cell r="BJ26">
            <v>0</v>
          </cell>
          <cell r="BK26">
            <v>0</v>
          </cell>
          <cell r="BL26">
            <v>0</v>
          </cell>
          <cell r="BM26">
            <v>0</v>
          </cell>
          <cell r="BN26">
            <v>0</v>
          </cell>
          <cell r="BO26">
            <v>0</v>
          </cell>
          <cell r="BV26">
            <v>0</v>
          </cell>
          <cell r="BW26">
            <v>0</v>
          </cell>
          <cell r="BX26">
            <v>0</v>
          </cell>
          <cell r="BY26">
            <v>0</v>
          </cell>
          <cell r="BZ26">
            <v>0</v>
          </cell>
          <cell r="CA26">
            <v>0</v>
          </cell>
          <cell r="CB26">
            <v>0</v>
          </cell>
          <cell r="CC26">
            <v>0</v>
          </cell>
          <cell r="CD26">
            <v>0</v>
          </cell>
          <cell r="CE26">
            <v>0</v>
          </cell>
          <cell r="CF26">
            <v>0</v>
          </cell>
          <cell r="CG26">
            <v>0</v>
          </cell>
          <cell r="CH26">
            <v>0</v>
          </cell>
        </row>
        <row r="27">
          <cell r="D27">
            <v>0</v>
          </cell>
          <cell r="E27">
            <v>0</v>
          </cell>
          <cell r="F27">
            <v>0</v>
          </cell>
          <cell r="G27">
            <v>0</v>
          </cell>
          <cell r="H27">
            <v>0</v>
          </cell>
          <cell r="I27">
            <v>0</v>
          </cell>
          <cell r="J27">
            <v>0</v>
          </cell>
          <cell r="K27">
            <v>0</v>
          </cell>
          <cell r="L27">
            <v>0</v>
          </cell>
          <cell r="M27">
            <v>0</v>
          </cell>
          <cell r="N27">
            <v>0</v>
          </cell>
          <cell r="O27">
            <v>0</v>
          </cell>
          <cell r="P27">
            <v>0</v>
          </cell>
          <cell r="U27">
            <v>0</v>
          </cell>
          <cell r="V27">
            <v>0</v>
          </cell>
          <cell r="W27">
            <v>0</v>
          </cell>
          <cell r="X27">
            <v>0</v>
          </cell>
          <cell r="Y27">
            <v>0</v>
          </cell>
          <cell r="Z27">
            <v>0</v>
          </cell>
          <cell r="AA27">
            <v>0</v>
          </cell>
          <cell r="AB27">
            <v>0</v>
          </cell>
          <cell r="AC27">
            <v>0</v>
          </cell>
          <cell r="AD27">
            <v>0</v>
          </cell>
          <cell r="AE27">
            <v>0</v>
          </cell>
          <cell r="AF27">
            <v>0</v>
          </cell>
          <cell r="AG27">
            <v>0</v>
          </cell>
          <cell r="AL27">
            <v>0</v>
          </cell>
          <cell r="AM27">
            <v>0</v>
          </cell>
          <cell r="AN27">
            <v>0</v>
          </cell>
          <cell r="AO27">
            <v>0</v>
          </cell>
          <cell r="AP27">
            <v>0</v>
          </cell>
          <cell r="AQ27">
            <v>0</v>
          </cell>
          <cell r="AR27">
            <v>0</v>
          </cell>
          <cell r="AS27">
            <v>0</v>
          </cell>
          <cell r="AT27">
            <v>0</v>
          </cell>
          <cell r="AU27">
            <v>0</v>
          </cell>
          <cell r="AV27">
            <v>0</v>
          </cell>
          <cell r="AW27">
            <v>0</v>
          </cell>
          <cell r="AX27">
            <v>0</v>
          </cell>
          <cell r="BC27">
            <v>0</v>
          </cell>
          <cell r="BD27">
            <v>0</v>
          </cell>
          <cell r="BE27">
            <v>0</v>
          </cell>
          <cell r="BF27">
            <v>0</v>
          </cell>
          <cell r="BG27">
            <v>0</v>
          </cell>
          <cell r="BH27">
            <v>0</v>
          </cell>
          <cell r="BI27">
            <v>0</v>
          </cell>
          <cell r="BJ27">
            <v>0</v>
          </cell>
          <cell r="BK27">
            <v>0</v>
          </cell>
          <cell r="BL27">
            <v>0</v>
          </cell>
          <cell r="BM27">
            <v>0</v>
          </cell>
          <cell r="BN27">
            <v>0</v>
          </cell>
          <cell r="BO27">
            <v>0</v>
          </cell>
          <cell r="BV27">
            <v>0</v>
          </cell>
          <cell r="BW27">
            <v>0</v>
          </cell>
          <cell r="BX27">
            <v>0</v>
          </cell>
          <cell r="BY27">
            <v>0</v>
          </cell>
          <cell r="BZ27">
            <v>0</v>
          </cell>
          <cell r="CA27">
            <v>0</v>
          </cell>
          <cell r="CB27">
            <v>0</v>
          </cell>
          <cell r="CC27">
            <v>0</v>
          </cell>
          <cell r="CD27">
            <v>0</v>
          </cell>
          <cell r="CE27">
            <v>0</v>
          </cell>
          <cell r="CF27">
            <v>0</v>
          </cell>
          <cell r="CG27">
            <v>0</v>
          </cell>
          <cell r="CH27">
            <v>0</v>
          </cell>
        </row>
        <row r="28">
          <cell r="D28">
            <v>0</v>
          </cell>
          <cell r="E28">
            <v>0</v>
          </cell>
          <cell r="F28">
            <v>0</v>
          </cell>
          <cell r="G28">
            <v>0</v>
          </cell>
          <cell r="H28">
            <v>0</v>
          </cell>
          <cell r="I28">
            <v>0</v>
          </cell>
          <cell r="J28">
            <v>0</v>
          </cell>
          <cell r="K28">
            <v>0</v>
          </cell>
          <cell r="L28">
            <v>0</v>
          </cell>
          <cell r="M28">
            <v>0</v>
          </cell>
          <cell r="N28">
            <v>0</v>
          </cell>
          <cell r="O28">
            <v>0</v>
          </cell>
          <cell r="P28">
            <v>0</v>
          </cell>
          <cell r="U28">
            <v>0</v>
          </cell>
          <cell r="V28">
            <v>0</v>
          </cell>
          <cell r="W28">
            <v>0</v>
          </cell>
          <cell r="X28">
            <v>0</v>
          </cell>
          <cell r="Y28">
            <v>0</v>
          </cell>
          <cell r="Z28">
            <v>0</v>
          </cell>
          <cell r="AA28">
            <v>0</v>
          </cell>
          <cell r="AB28">
            <v>0</v>
          </cell>
          <cell r="AC28">
            <v>0</v>
          </cell>
          <cell r="AD28">
            <v>0</v>
          </cell>
          <cell r="AE28">
            <v>0</v>
          </cell>
          <cell r="AF28">
            <v>0</v>
          </cell>
          <cell r="AG28">
            <v>0</v>
          </cell>
          <cell r="AL28">
            <v>0</v>
          </cell>
          <cell r="AM28">
            <v>0</v>
          </cell>
          <cell r="AN28">
            <v>0</v>
          </cell>
          <cell r="AO28">
            <v>0</v>
          </cell>
          <cell r="AP28">
            <v>0</v>
          </cell>
          <cell r="AQ28">
            <v>0</v>
          </cell>
          <cell r="AR28">
            <v>0</v>
          </cell>
          <cell r="AS28">
            <v>0</v>
          </cell>
          <cell r="AT28">
            <v>0</v>
          </cell>
          <cell r="AU28">
            <v>0</v>
          </cell>
          <cell r="AV28">
            <v>0</v>
          </cell>
          <cell r="AW28">
            <v>0</v>
          </cell>
          <cell r="AX28">
            <v>0</v>
          </cell>
          <cell r="BC28">
            <v>0</v>
          </cell>
          <cell r="BD28">
            <v>0</v>
          </cell>
          <cell r="BE28">
            <v>0</v>
          </cell>
          <cell r="BF28">
            <v>0</v>
          </cell>
          <cell r="BG28">
            <v>0</v>
          </cell>
          <cell r="BH28">
            <v>0</v>
          </cell>
          <cell r="BI28">
            <v>0</v>
          </cell>
          <cell r="BJ28">
            <v>0</v>
          </cell>
          <cell r="BK28">
            <v>0</v>
          </cell>
          <cell r="BL28">
            <v>0</v>
          </cell>
          <cell r="BM28">
            <v>0</v>
          </cell>
          <cell r="BN28">
            <v>0</v>
          </cell>
          <cell r="BO28">
            <v>0</v>
          </cell>
          <cell r="BV28">
            <v>0</v>
          </cell>
          <cell r="BW28">
            <v>0</v>
          </cell>
          <cell r="BX28">
            <v>0</v>
          </cell>
          <cell r="BY28">
            <v>0</v>
          </cell>
          <cell r="BZ28">
            <v>0</v>
          </cell>
          <cell r="CA28">
            <v>0</v>
          </cell>
          <cell r="CB28">
            <v>0</v>
          </cell>
          <cell r="CC28">
            <v>0</v>
          </cell>
          <cell r="CD28">
            <v>0</v>
          </cell>
          <cell r="CE28">
            <v>0</v>
          </cell>
          <cell r="CF28">
            <v>0</v>
          </cell>
          <cell r="CG28">
            <v>0</v>
          </cell>
          <cell r="CH28">
            <v>0</v>
          </cell>
        </row>
        <row r="29">
          <cell r="D29">
            <v>0</v>
          </cell>
          <cell r="E29">
            <v>0</v>
          </cell>
          <cell r="F29">
            <v>0</v>
          </cell>
          <cell r="G29">
            <v>0</v>
          </cell>
          <cell r="H29">
            <v>0</v>
          </cell>
          <cell r="I29">
            <v>0</v>
          </cell>
          <cell r="J29">
            <v>0</v>
          </cell>
          <cell r="K29">
            <v>0</v>
          </cell>
          <cell r="L29">
            <v>0</v>
          </cell>
          <cell r="M29">
            <v>0</v>
          </cell>
          <cell r="N29">
            <v>17</v>
          </cell>
          <cell r="O29">
            <v>0</v>
          </cell>
          <cell r="P29">
            <v>0</v>
          </cell>
          <cell r="U29">
            <v>0</v>
          </cell>
          <cell r="V29">
            <v>0</v>
          </cell>
          <cell r="W29">
            <v>0</v>
          </cell>
          <cell r="X29">
            <v>0</v>
          </cell>
          <cell r="Y29">
            <v>0</v>
          </cell>
          <cell r="Z29">
            <v>0</v>
          </cell>
          <cell r="AA29">
            <v>0</v>
          </cell>
          <cell r="AB29">
            <v>0</v>
          </cell>
          <cell r="AC29">
            <v>0</v>
          </cell>
          <cell r="AD29">
            <v>0</v>
          </cell>
          <cell r="AE29">
            <v>7</v>
          </cell>
          <cell r="AF29">
            <v>0</v>
          </cell>
          <cell r="AG29">
            <v>0</v>
          </cell>
          <cell r="AL29">
            <v>0</v>
          </cell>
          <cell r="AM29">
            <v>0</v>
          </cell>
          <cell r="AN29">
            <v>0</v>
          </cell>
          <cell r="AO29">
            <v>0</v>
          </cell>
          <cell r="AP29">
            <v>0</v>
          </cell>
          <cell r="AQ29">
            <v>0</v>
          </cell>
          <cell r="AR29">
            <v>0</v>
          </cell>
          <cell r="AS29">
            <v>0</v>
          </cell>
          <cell r="AT29">
            <v>0</v>
          </cell>
          <cell r="AU29">
            <v>0</v>
          </cell>
          <cell r="AV29">
            <v>0</v>
          </cell>
          <cell r="AW29">
            <v>0</v>
          </cell>
          <cell r="AX29">
            <v>0</v>
          </cell>
          <cell r="BC29">
            <v>0</v>
          </cell>
          <cell r="BD29">
            <v>0</v>
          </cell>
          <cell r="BE29">
            <v>0</v>
          </cell>
          <cell r="BF29">
            <v>0</v>
          </cell>
          <cell r="BG29">
            <v>0</v>
          </cell>
          <cell r="BH29">
            <v>0</v>
          </cell>
          <cell r="BI29">
            <v>0</v>
          </cell>
          <cell r="BJ29">
            <v>0</v>
          </cell>
          <cell r="BK29">
            <v>0</v>
          </cell>
          <cell r="BL29">
            <v>0</v>
          </cell>
          <cell r="BM29">
            <v>0</v>
          </cell>
          <cell r="BN29">
            <v>0</v>
          </cell>
          <cell r="BO29">
            <v>0</v>
          </cell>
          <cell r="BV29">
            <v>0</v>
          </cell>
          <cell r="BW29">
            <v>0</v>
          </cell>
          <cell r="BX29">
            <v>0</v>
          </cell>
          <cell r="BY29">
            <v>0</v>
          </cell>
          <cell r="BZ29">
            <v>0</v>
          </cell>
          <cell r="CA29">
            <v>0</v>
          </cell>
          <cell r="CB29">
            <v>0</v>
          </cell>
          <cell r="CC29">
            <v>0</v>
          </cell>
          <cell r="CD29">
            <v>0</v>
          </cell>
          <cell r="CE29">
            <v>0</v>
          </cell>
          <cell r="CF29">
            <v>17</v>
          </cell>
          <cell r="CG29">
            <v>0</v>
          </cell>
          <cell r="CH29">
            <v>0</v>
          </cell>
        </row>
        <row r="30">
          <cell r="D30">
            <v>0</v>
          </cell>
          <cell r="E30">
            <v>0</v>
          </cell>
          <cell r="F30">
            <v>0</v>
          </cell>
          <cell r="G30">
            <v>0</v>
          </cell>
          <cell r="H30">
            <v>0</v>
          </cell>
          <cell r="I30">
            <v>0</v>
          </cell>
          <cell r="J30">
            <v>0</v>
          </cell>
          <cell r="K30">
            <v>0</v>
          </cell>
          <cell r="L30">
            <v>0</v>
          </cell>
          <cell r="M30">
            <v>0</v>
          </cell>
          <cell r="N30">
            <v>0</v>
          </cell>
          <cell r="O30">
            <v>0</v>
          </cell>
          <cell r="P30">
            <v>0</v>
          </cell>
          <cell r="U30">
            <v>0</v>
          </cell>
          <cell r="V30">
            <v>0</v>
          </cell>
          <cell r="W30">
            <v>0</v>
          </cell>
          <cell r="X30">
            <v>0</v>
          </cell>
          <cell r="Y30">
            <v>0</v>
          </cell>
          <cell r="Z30">
            <v>0</v>
          </cell>
          <cell r="AA30">
            <v>0</v>
          </cell>
          <cell r="AB30">
            <v>0</v>
          </cell>
          <cell r="AC30">
            <v>0</v>
          </cell>
          <cell r="AD30">
            <v>0</v>
          </cell>
          <cell r="AE30">
            <v>4</v>
          </cell>
          <cell r="AF30">
            <v>0</v>
          </cell>
          <cell r="AG30">
            <v>0</v>
          </cell>
          <cell r="AL30">
            <v>0</v>
          </cell>
          <cell r="AM30">
            <v>0</v>
          </cell>
          <cell r="AN30">
            <v>0</v>
          </cell>
          <cell r="AO30">
            <v>0</v>
          </cell>
          <cell r="AP30">
            <v>0</v>
          </cell>
          <cell r="AQ30">
            <v>0</v>
          </cell>
          <cell r="AR30">
            <v>0</v>
          </cell>
          <cell r="AS30">
            <v>0</v>
          </cell>
          <cell r="AT30">
            <v>0</v>
          </cell>
          <cell r="AU30">
            <v>0</v>
          </cell>
          <cell r="AV30">
            <v>0</v>
          </cell>
          <cell r="AW30">
            <v>0</v>
          </cell>
          <cell r="AX30">
            <v>0</v>
          </cell>
          <cell r="BC30">
            <v>0</v>
          </cell>
          <cell r="BD30">
            <v>0</v>
          </cell>
          <cell r="BE30">
            <v>0</v>
          </cell>
          <cell r="BF30">
            <v>0</v>
          </cell>
          <cell r="BG30">
            <v>0</v>
          </cell>
          <cell r="BH30">
            <v>0</v>
          </cell>
          <cell r="BI30">
            <v>0</v>
          </cell>
          <cell r="BJ30">
            <v>0</v>
          </cell>
          <cell r="BK30">
            <v>0</v>
          </cell>
          <cell r="BL30">
            <v>0</v>
          </cell>
          <cell r="BM30">
            <v>0</v>
          </cell>
          <cell r="BN30">
            <v>0</v>
          </cell>
          <cell r="BO30">
            <v>0</v>
          </cell>
          <cell r="BV30">
            <v>0</v>
          </cell>
          <cell r="BW30">
            <v>0</v>
          </cell>
          <cell r="BX30">
            <v>0</v>
          </cell>
          <cell r="BY30">
            <v>0</v>
          </cell>
          <cell r="BZ30">
            <v>0</v>
          </cell>
          <cell r="CA30">
            <v>0</v>
          </cell>
          <cell r="CB30">
            <v>0</v>
          </cell>
          <cell r="CC30">
            <v>0</v>
          </cell>
          <cell r="CD30">
            <v>0</v>
          </cell>
          <cell r="CE30">
            <v>0</v>
          </cell>
          <cell r="CF30">
            <v>0</v>
          </cell>
          <cell r="CG30">
            <v>0</v>
          </cell>
          <cell r="CH30">
            <v>0</v>
          </cell>
        </row>
        <row r="31">
          <cell r="D31">
            <v>0</v>
          </cell>
          <cell r="E31">
            <v>0</v>
          </cell>
          <cell r="F31">
            <v>0</v>
          </cell>
          <cell r="G31">
            <v>0</v>
          </cell>
          <cell r="H31">
            <v>0</v>
          </cell>
          <cell r="I31">
            <v>0</v>
          </cell>
          <cell r="J31">
            <v>0</v>
          </cell>
          <cell r="K31">
            <v>0</v>
          </cell>
          <cell r="L31">
            <v>0</v>
          </cell>
          <cell r="M31">
            <v>0</v>
          </cell>
          <cell r="N31">
            <v>0</v>
          </cell>
          <cell r="O31">
            <v>0</v>
          </cell>
          <cell r="P31">
            <v>0</v>
          </cell>
          <cell r="U31">
            <v>0</v>
          </cell>
          <cell r="V31">
            <v>0</v>
          </cell>
          <cell r="W31">
            <v>0</v>
          </cell>
          <cell r="X31">
            <v>0</v>
          </cell>
          <cell r="Y31">
            <v>0</v>
          </cell>
          <cell r="Z31">
            <v>0</v>
          </cell>
          <cell r="AA31">
            <v>0</v>
          </cell>
          <cell r="AB31">
            <v>0</v>
          </cell>
          <cell r="AC31">
            <v>0</v>
          </cell>
          <cell r="AD31">
            <v>0</v>
          </cell>
          <cell r="AE31">
            <v>0</v>
          </cell>
          <cell r="AF31">
            <v>0</v>
          </cell>
          <cell r="AG31">
            <v>0</v>
          </cell>
          <cell r="AL31">
            <v>0</v>
          </cell>
          <cell r="AM31">
            <v>0</v>
          </cell>
          <cell r="AN31">
            <v>0</v>
          </cell>
          <cell r="AO31">
            <v>0</v>
          </cell>
          <cell r="AP31">
            <v>0</v>
          </cell>
          <cell r="AQ31">
            <v>0</v>
          </cell>
          <cell r="AR31">
            <v>0</v>
          </cell>
          <cell r="AS31">
            <v>0</v>
          </cell>
          <cell r="AT31">
            <v>0</v>
          </cell>
          <cell r="AU31">
            <v>0</v>
          </cell>
          <cell r="AV31">
            <v>0</v>
          </cell>
          <cell r="AW31">
            <v>0</v>
          </cell>
          <cell r="AX31">
            <v>0</v>
          </cell>
          <cell r="BC31">
            <v>0</v>
          </cell>
          <cell r="BD31">
            <v>0</v>
          </cell>
          <cell r="BE31">
            <v>0</v>
          </cell>
          <cell r="BF31">
            <v>0</v>
          </cell>
          <cell r="BG31">
            <v>0</v>
          </cell>
          <cell r="BH31">
            <v>0</v>
          </cell>
          <cell r="BI31">
            <v>0</v>
          </cell>
          <cell r="BJ31">
            <v>0</v>
          </cell>
          <cell r="BK31">
            <v>0</v>
          </cell>
          <cell r="BL31">
            <v>0</v>
          </cell>
          <cell r="BM31">
            <v>0</v>
          </cell>
          <cell r="BN31">
            <v>0</v>
          </cell>
          <cell r="BO31">
            <v>0</v>
          </cell>
          <cell r="BV31">
            <v>0</v>
          </cell>
          <cell r="BW31">
            <v>0</v>
          </cell>
          <cell r="BX31">
            <v>0</v>
          </cell>
          <cell r="BY31">
            <v>0</v>
          </cell>
          <cell r="BZ31">
            <v>0</v>
          </cell>
          <cell r="CA31">
            <v>0</v>
          </cell>
          <cell r="CB31">
            <v>0</v>
          </cell>
          <cell r="CC31">
            <v>0</v>
          </cell>
          <cell r="CD31">
            <v>0</v>
          </cell>
          <cell r="CE31">
            <v>0</v>
          </cell>
          <cell r="CF31">
            <v>0</v>
          </cell>
          <cell r="CG31">
            <v>0</v>
          </cell>
          <cell r="CH31">
            <v>0</v>
          </cell>
        </row>
        <row r="32">
          <cell r="D32">
            <v>0</v>
          </cell>
          <cell r="E32">
            <v>0</v>
          </cell>
          <cell r="F32">
            <v>0</v>
          </cell>
          <cell r="G32">
            <v>0</v>
          </cell>
          <cell r="H32">
            <v>0</v>
          </cell>
          <cell r="I32">
            <v>0</v>
          </cell>
          <cell r="J32">
            <v>0</v>
          </cell>
          <cell r="K32">
            <v>0</v>
          </cell>
          <cell r="L32">
            <v>0</v>
          </cell>
          <cell r="M32">
            <v>0</v>
          </cell>
          <cell r="N32">
            <v>0</v>
          </cell>
          <cell r="O32">
            <v>0</v>
          </cell>
          <cell r="P32">
            <v>0</v>
          </cell>
          <cell r="U32">
            <v>0</v>
          </cell>
          <cell r="V32">
            <v>0</v>
          </cell>
          <cell r="W32">
            <v>0</v>
          </cell>
          <cell r="X32">
            <v>0</v>
          </cell>
          <cell r="Y32">
            <v>0</v>
          </cell>
          <cell r="Z32">
            <v>0</v>
          </cell>
          <cell r="AA32">
            <v>0</v>
          </cell>
          <cell r="AB32">
            <v>0</v>
          </cell>
          <cell r="AC32">
            <v>0</v>
          </cell>
          <cell r="AD32">
            <v>0</v>
          </cell>
          <cell r="AE32">
            <v>0</v>
          </cell>
          <cell r="AF32">
            <v>0</v>
          </cell>
          <cell r="AG32">
            <v>0</v>
          </cell>
          <cell r="AL32">
            <v>0</v>
          </cell>
          <cell r="AM32">
            <v>0</v>
          </cell>
          <cell r="AN32">
            <v>0</v>
          </cell>
          <cell r="AO32">
            <v>0</v>
          </cell>
          <cell r="AP32">
            <v>0</v>
          </cell>
          <cell r="AQ32">
            <v>0</v>
          </cell>
          <cell r="AR32">
            <v>0</v>
          </cell>
          <cell r="AS32">
            <v>0</v>
          </cell>
          <cell r="AT32">
            <v>0</v>
          </cell>
          <cell r="AU32">
            <v>0</v>
          </cell>
          <cell r="AV32">
            <v>0</v>
          </cell>
          <cell r="AW32">
            <v>0</v>
          </cell>
          <cell r="AX32">
            <v>0</v>
          </cell>
          <cell r="BC32">
            <v>0</v>
          </cell>
          <cell r="BD32">
            <v>0</v>
          </cell>
          <cell r="BE32">
            <v>0</v>
          </cell>
          <cell r="BF32">
            <v>0</v>
          </cell>
          <cell r="BG32">
            <v>0</v>
          </cell>
          <cell r="BH32">
            <v>0</v>
          </cell>
          <cell r="BI32">
            <v>0</v>
          </cell>
          <cell r="BJ32">
            <v>0</v>
          </cell>
          <cell r="BK32">
            <v>0</v>
          </cell>
          <cell r="BL32">
            <v>0</v>
          </cell>
          <cell r="BM32">
            <v>0</v>
          </cell>
          <cell r="BN32">
            <v>0</v>
          </cell>
          <cell r="BO32">
            <v>0</v>
          </cell>
          <cell r="BV32">
            <v>0</v>
          </cell>
          <cell r="BW32">
            <v>0</v>
          </cell>
          <cell r="BX32">
            <v>0</v>
          </cell>
          <cell r="BY32">
            <v>0</v>
          </cell>
          <cell r="BZ32">
            <v>0</v>
          </cell>
          <cell r="CA32">
            <v>0</v>
          </cell>
          <cell r="CB32">
            <v>0</v>
          </cell>
          <cell r="CC32">
            <v>0</v>
          </cell>
          <cell r="CD32">
            <v>0</v>
          </cell>
          <cell r="CE32">
            <v>0</v>
          </cell>
          <cell r="CF32">
            <v>0</v>
          </cell>
          <cell r="CG32">
            <v>0</v>
          </cell>
          <cell r="CH32">
            <v>0</v>
          </cell>
        </row>
        <row r="33">
          <cell r="D33">
            <v>0</v>
          </cell>
          <cell r="E33">
            <v>0</v>
          </cell>
          <cell r="F33">
            <v>0</v>
          </cell>
          <cell r="G33">
            <v>0</v>
          </cell>
          <cell r="H33">
            <v>0</v>
          </cell>
          <cell r="I33">
            <v>0</v>
          </cell>
          <cell r="J33">
            <v>0</v>
          </cell>
          <cell r="K33">
            <v>0</v>
          </cell>
          <cell r="L33">
            <v>0</v>
          </cell>
          <cell r="M33">
            <v>0</v>
          </cell>
          <cell r="N33">
            <v>0</v>
          </cell>
          <cell r="O33">
            <v>0</v>
          </cell>
          <cell r="P33">
            <v>0</v>
          </cell>
          <cell r="U33">
            <v>0</v>
          </cell>
          <cell r="V33">
            <v>0</v>
          </cell>
          <cell r="W33">
            <v>0</v>
          </cell>
          <cell r="X33">
            <v>0</v>
          </cell>
          <cell r="Y33">
            <v>0</v>
          </cell>
          <cell r="Z33">
            <v>0</v>
          </cell>
          <cell r="AA33">
            <v>0</v>
          </cell>
          <cell r="AB33">
            <v>0</v>
          </cell>
          <cell r="AC33">
            <v>0</v>
          </cell>
          <cell r="AD33">
            <v>0</v>
          </cell>
          <cell r="AE33">
            <v>0</v>
          </cell>
          <cell r="AF33">
            <v>0</v>
          </cell>
          <cell r="AG33">
            <v>0</v>
          </cell>
          <cell r="AL33">
            <v>0</v>
          </cell>
          <cell r="AM33">
            <v>0</v>
          </cell>
          <cell r="AN33">
            <v>0</v>
          </cell>
          <cell r="AO33">
            <v>0</v>
          </cell>
          <cell r="AP33">
            <v>0</v>
          </cell>
          <cell r="AQ33">
            <v>0</v>
          </cell>
          <cell r="AR33">
            <v>0</v>
          </cell>
          <cell r="AS33">
            <v>0</v>
          </cell>
          <cell r="AT33">
            <v>0</v>
          </cell>
          <cell r="AU33">
            <v>0</v>
          </cell>
          <cell r="AV33">
            <v>0</v>
          </cell>
          <cell r="AW33">
            <v>0</v>
          </cell>
          <cell r="AX33">
            <v>0</v>
          </cell>
          <cell r="BC33">
            <v>0</v>
          </cell>
          <cell r="BD33">
            <v>0</v>
          </cell>
          <cell r="BE33">
            <v>0</v>
          </cell>
          <cell r="BF33">
            <v>0</v>
          </cell>
          <cell r="BG33">
            <v>0</v>
          </cell>
          <cell r="BH33">
            <v>0</v>
          </cell>
          <cell r="BI33">
            <v>0</v>
          </cell>
          <cell r="BJ33">
            <v>0</v>
          </cell>
          <cell r="BK33">
            <v>0</v>
          </cell>
          <cell r="BL33">
            <v>0</v>
          </cell>
          <cell r="BM33">
            <v>0</v>
          </cell>
          <cell r="BN33">
            <v>0</v>
          </cell>
          <cell r="BO33">
            <v>0</v>
          </cell>
          <cell r="BV33">
            <v>0</v>
          </cell>
          <cell r="BW33">
            <v>0</v>
          </cell>
          <cell r="BX33">
            <v>0</v>
          </cell>
          <cell r="BY33">
            <v>0</v>
          </cell>
          <cell r="BZ33">
            <v>0</v>
          </cell>
          <cell r="CA33">
            <v>0</v>
          </cell>
          <cell r="CB33">
            <v>0</v>
          </cell>
          <cell r="CC33">
            <v>0</v>
          </cell>
          <cell r="CD33">
            <v>0</v>
          </cell>
          <cell r="CE33">
            <v>0</v>
          </cell>
          <cell r="CF33">
            <v>0</v>
          </cell>
          <cell r="CG33">
            <v>0</v>
          </cell>
          <cell r="CH33">
            <v>0</v>
          </cell>
        </row>
        <row r="34">
          <cell r="D34">
            <v>0</v>
          </cell>
          <cell r="E34">
            <v>0</v>
          </cell>
          <cell r="F34">
            <v>0</v>
          </cell>
          <cell r="G34">
            <v>0</v>
          </cell>
          <cell r="H34">
            <v>0</v>
          </cell>
          <cell r="I34">
            <v>0</v>
          </cell>
          <cell r="J34">
            <v>0</v>
          </cell>
          <cell r="K34">
            <v>0</v>
          </cell>
          <cell r="L34">
            <v>0</v>
          </cell>
          <cell r="M34">
            <v>0</v>
          </cell>
          <cell r="N34">
            <v>0</v>
          </cell>
          <cell r="O34">
            <v>0</v>
          </cell>
          <cell r="P34">
            <v>0</v>
          </cell>
          <cell r="U34">
            <v>0</v>
          </cell>
          <cell r="V34">
            <v>0</v>
          </cell>
          <cell r="W34">
            <v>0</v>
          </cell>
          <cell r="X34">
            <v>0</v>
          </cell>
          <cell r="Y34">
            <v>0</v>
          </cell>
          <cell r="Z34">
            <v>0</v>
          </cell>
          <cell r="AA34">
            <v>0</v>
          </cell>
          <cell r="AB34">
            <v>0</v>
          </cell>
          <cell r="AC34">
            <v>0</v>
          </cell>
          <cell r="AD34">
            <v>0</v>
          </cell>
          <cell r="AE34">
            <v>0</v>
          </cell>
          <cell r="AF34">
            <v>0</v>
          </cell>
          <cell r="AG34">
            <v>0</v>
          </cell>
          <cell r="AL34">
            <v>0</v>
          </cell>
          <cell r="AM34">
            <v>0</v>
          </cell>
          <cell r="AN34">
            <v>0</v>
          </cell>
          <cell r="AO34">
            <v>0</v>
          </cell>
          <cell r="AP34">
            <v>0</v>
          </cell>
          <cell r="AQ34">
            <v>0</v>
          </cell>
          <cell r="AR34">
            <v>0</v>
          </cell>
          <cell r="AS34">
            <v>0</v>
          </cell>
          <cell r="AT34">
            <v>0</v>
          </cell>
          <cell r="AU34">
            <v>0</v>
          </cell>
          <cell r="AV34">
            <v>0</v>
          </cell>
          <cell r="AW34">
            <v>0</v>
          </cell>
          <cell r="AX34">
            <v>0</v>
          </cell>
          <cell r="BC34">
            <v>0</v>
          </cell>
          <cell r="BD34">
            <v>0</v>
          </cell>
          <cell r="BE34">
            <v>0</v>
          </cell>
          <cell r="BF34">
            <v>0</v>
          </cell>
          <cell r="BG34">
            <v>0</v>
          </cell>
          <cell r="BH34">
            <v>0</v>
          </cell>
          <cell r="BI34">
            <v>0</v>
          </cell>
          <cell r="BJ34">
            <v>0</v>
          </cell>
          <cell r="BK34">
            <v>0</v>
          </cell>
          <cell r="BL34">
            <v>0</v>
          </cell>
          <cell r="BM34">
            <v>0</v>
          </cell>
          <cell r="BN34">
            <v>0</v>
          </cell>
          <cell r="BO34">
            <v>0</v>
          </cell>
          <cell r="BV34">
            <v>0</v>
          </cell>
          <cell r="BW34">
            <v>0</v>
          </cell>
          <cell r="BX34">
            <v>0</v>
          </cell>
          <cell r="BY34">
            <v>0</v>
          </cell>
          <cell r="BZ34">
            <v>0</v>
          </cell>
          <cell r="CA34">
            <v>0</v>
          </cell>
          <cell r="CB34">
            <v>0</v>
          </cell>
          <cell r="CC34">
            <v>0</v>
          </cell>
          <cell r="CD34">
            <v>0</v>
          </cell>
          <cell r="CE34">
            <v>0</v>
          </cell>
          <cell r="CF34">
            <v>0</v>
          </cell>
          <cell r="CG34">
            <v>0</v>
          </cell>
          <cell r="CH34">
            <v>0</v>
          </cell>
        </row>
        <row r="35">
          <cell r="D35">
            <v>0</v>
          </cell>
          <cell r="E35">
            <v>0</v>
          </cell>
          <cell r="F35">
            <v>0</v>
          </cell>
          <cell r="G35">
            <v>0</v>
          </cell>
          <cell r="H35">
            <v>0</v>
          </cell>
          <cell r="I35">
            <v>0</v>
          </cell>
          <cell r="J35">
            <v>0</v>
          </cell>
          <cell r="K35">
            <v>0</v>
          </cell>
          <cell r="L35">
            <v>0</v>
          </cell>
          <cell r="M35">
            <v>0</v>
          </cell>
          <cell r="N35">
            <v>0</v>
          </cell>
          <cell r="O35">
            <v>0</v>
          </cell>
          <cell r="P35">
            <v>0</v>
          </cell>
          <cell r="U35">
            <v>0</v>
          </cell>
          <cell r="V35">
            <v>0</v>
          </cell>
          <cell r="W35">
            <v>0</v>
          </cell>
          <cell r="X35">
            <v>0</v>
          </cell>
          <cell r="Y35">
            <v>0</v>
          </cell>
          <cell r="Z35">
            <v>0</v>
          </cell>
          <cell r="AA35">
            <v>0</v>
          </cell>
          <cell r="AB35">
            <v>0</v>
          </cell>
          <cell r="AC35">
            <v>0</v>
          </cell>
          <cell r="AD35">
            <v>0</v>
          </cell>
          <cell r="AE35">
            <v>0</v>
          </cell>
          <cell r="AF35">
            <v>0</v>
          </cell>
          <cell r="AG35">
            <v>0</v>
          </cell>
          <cell r="AL35">
            <v>0</v>
          </cell>
          <cell r="AM35">
            <v>0</v>
          </cell>
          <cell r="AN35">
            <v>0</v>
          </cell>
          <cell r="AO35">
            <v>0</v>
          </cell>
          <cell r="AP35">
            <v>0</v>
          </cell>
          <cell r="AQ35">
            <v>0</v>
          </cell>
          <cell r="AR35">
            <v>0</v>
          </cell>
          <cell r="AS35">
            <v>0</v>
          </cell>
          <cell r="AT35">
            <v>0</v>
          </cell>
          <cell r="AU35">
            <v>0</v>
          </cell>
          <cell r="AV35">
            <v>0</v>
          </cell>
          <cell r="AW35">
            <v>0</v>
          </cell>
          <cell r="AX35">
            <v>0</v>
          </cell>
          <cell r="BC35">
            <v>0</v>
          </cell>
          <cell r="BD35">
            <v>0</v>
          </cell>
          <cell r="BE35">
            <v>0</v>
          </cell>
          <cell r="BF35">
            <v>0</v>
          </cell>
          <cell r="BG35">
            <v>0</v>
          </cell>
          <cell r="BH35">
            <v>0</v>
          </cell>
          <cell r="BI35">
            <v>0</v>
          </cell>
          <cell r="BJ35">
            <v>0</v>
          </cell>
          <cell r="BK35">
            <v>0</v>
          </cell>
          <cell r="BL35">
            <v>0</v>
          </cell>
          <cell r="BM35">
            <v>0</v>
          </cell>
          <cell r="BN35">
            <v>0</v>
          </cell>
          <cell r="BO35">
            <v>0</v>
          </cell>
          <cell r="BV35">
            <v>0</v>
          </cell>
          <cell r="BW35">
            <v>0</v>
          </cell>
          <cell r="BX35">
            <v>0</v>
          </cell>
          <cell r="BY35">
            <v>0</v>
          </cell>
          <cell r="BZ35">
            <v>0</v>
          </cell>
          <cell r="CA35">
            <v>0</v>
          </cell>
          <cell r="CB35">
            <v>0</v>
          </cell>
          <cell r="CC35">
            <v>0</v>
          </cell>
          <cell r="CD35">
            <v>0</v>
          </cell>
          <cell r="CE35">
            <v>0</v>
          </cell>
          <cell r="CF35">
            <v>0</v>
          </cell>
          <cell r="CG35">
            <v>0</v>
          </cell>
          <cell r="CH35">
            <v>0</v>
          </cell>
        </row>
        <row r="38">
          <cell r="D38">
            <v>0</v>
          </cell>
          <cell r="E38">
            <v>0</v>
          </cell>
          <cell r="F38">
            <v>0</v>
          </cell>
          <cell r="G38">
            <v>0</v>
          </cell>
          <cell r="H38">
            <v>7</v>
          </cell>
          <cell r="I38">
            <v>0</v>
          </cell>
          <cell r="J38">
            <v>0</v>
          </cell>
          <cell r="K38">
            <v>0</v>
          </cell>
          <cell r="L38">
            <v>9</v>
          </cell>
          <cell r="M38">
            <v>12</v>
          </cell>
          <cell r="N38">
            <v>0</v>
          </cell>
          <cell r="O38">
            <v>0</v>
          </cell>
          <cell r="P38">
            <v>0</v>
          </cell>
          <cell r="U38">
            <v>0</v>
          </cell>
          <cell r="V38">
            <v>0</v>
          </cell>
          <cell r="W38">
            <v>7</v>
          </cell>
          <cell r="X38">
            <v>0</v>
          </cell>
          <cell r="Y38">
            <v>0</v>
          </cell>
          <cell r="Z38">
            <v>0</v>
          </cell>
          <cell r="AA38">
            <v>0</v>
          </cell>
          <cell r="AB38">
            <v>0</v>
          </cell>
          <cell r="AC38">
            <v>0</v>
          </cell>
          <cell r="AD38">
            <v>0</v>
          </cell>
          <cell r="AE38">
            <v>0</v>
          </cell>
          <cell r="AF38">
            <v>0</v>
          </cell>
          <cell r="AG38">
            <v>0</v>
          </cell>
          <cell r="AL38">
            <v>0</v>
          </cell>
          <cell r="AM38">
            <v>0</v>
          </cell>
          <cell r="AN38">
            <v>0</v>
          </cell>
          <cell r="AO38">
            <v>0</v>
          </cell>
          <cell r="AP38">
            <v>0</v>
          </cell>
          <cell r="AQ38">
            <v>0</v>
          </cell>
          <cell r="AR38">
            <v>0</v>
          </cell>
          <cell r="AS38">
            <v>0</v>
          </cell>
          <cell r="AT38">
            <v>0</v>
          </cell>
          <cell r="AU38">
            <v>0</v>
          </cell>
          <cell r="AV38">
            <v>0</v>
          </cell>
          <cell r="AW38">
            <v>0</v>
          </cell>
          <cell r="AX38">
            <v>0</v>
          </cell>
          <cell r="BC38">
            <v>0</v>
          </cell>
          <cell r="BD38">
            <v>0</v>
          </cell>
          <cell r="BE38">
            <v>0</v>
          </cell>
          <cell r="BF38">
            <v>0</v>
          </cell>
          <cell r="BG38">
            <v>0</v>
          </cell>
          <cell r="BH38">
            <v>0</v>
          </cell>
          <cell r="BI38">
            <v>0</v>
          </cell>
          <cell r="BJ38">
            <v>0</v>
          </cell>
          <cell r="BK38">
            <v>0</v>
          </cell>
          <cell r="BL38">
            <v>0</v>
          </cell>
          <cell r="BM38">
            <v>0</v>
          </cell>
          <cell r="BN38">
            <v>0</v>
          </cell>
          <cell r="BO38">
            <v>0</v>
          </cell>
          <cell r="BV38">
            <v>0</v>
          </cell>
          <cell r="BW38">
            <v>0</v>
          </cell>
          <cell r="BX38">
            <v>0</v>
          </cell>
          <cell r="BY38">
            <v>0</v>
          </cell>
          <cell r="BZ38">
            <v>7</v>
          </cell>
          <cell r="CA38">
            <v>0</v>
          </cell>
          <cell r="CB38">
            <v>0</v>
          </cell>
          <cell r="CC38">
            <v>0</v>
          </cell>
          <cell r="CD38">
            <v>9</v>
          </cell>
          <cell r="CE38">
            <v>12</v>
          </cell>
          <cell r="CF38">
            <v>0</v>
          </cell>
          <cell r="CG38">
            <v>0</v>
          </cell>
          <cell r="CH38">
            <v>0</v>
          </cell>
        </row>
        <row r="39">
          <cell r="D39">
            <v>0</v>
          </cell>
          <cell r="E39">
            <v>0</v>
          </cell>
          <cell r="F39">
            <v>0</v>
          </cell>
          <cell r="G39">
            <v>0</v>
          </cell>
          <cell r="H39">
            <v>0</v>
          </cell>
          <cell r="I39">
            <v>0</v>
          </cell>
          <cell r="J39">
            <v>0</v>
          </cell>
          <cell r="K39">
            <v>0</v>
          </cell>
          <cell r="L39">
            <v>0</v>
          </cell>
          <cell r="M39">
            <v>0</v>
          </cell>
          <cell r="N39">
            <v>0</v>
          </cell>
          <cell r="O39">
            <v>0</v>
          </cell>
          <cell r="P39">
            <v>0</v>
          </cell>
          <cell r="U39">
            <v>0</v>
          </cell>
          <cell r="V39">
            <v>0</v>
          </cell>
          <cell r="W39">
            <v>0</v>
          </cell>
          <cell r="X39">
            <v>0</v>
          </cell>
          <cell r="Y39">
            <v>0</v>
          </cell>
          <cell r="Z39">
            <v>0</v>
          </cell>
          <cell r="AA39">
            <v>20</v>
          </cell>
          <cell r="AB39">
            <v>0</v>
          </cell>
          <cell r="AC39">
            <v>0</v>
          </cell>
          <cell r="AD39">
            <v>0</v>
          </cell>
          <cell r="AE39">
            <v>0</v>
          </cell>
          <cell r="AF39">
            <v>0</v>
          </cell>
          <cell r="AG39">
            <v>0</v>
          </cell>
          <cell r="AL39">
            <v>0</v>
          </cell>
          <cell r="AM39">
            <v>0</v>
          </cell>
          <cell r="AN39">
            <v>0</v>
          </cell>
          <cell r="AO39">
            <v>0</v>
          </cell>
          <cell r="AP39">
            <v>0</v>
          </cell>
          <cell r="AQ39">
            <v>0</v>
          </cell>
          <cell r="AR39">
            <v>0</v>
          </cell>
          <cell r="AS39">
            <v>0</v>
          </cell>
          <cell r="AT39">
            <v>0</v>
          </cell>
          <cell r="AU39">
            <v>0</v>
          </cell>
          <cell r="AV39">
            <v>0</v>
          </cell>
          <cell r="AW39">
            <v>0</v>
          </cell>
          <cell r="AX39">
            <v>0</v>
          </cell>
          <cell r="BC39">
            <v>0</v>
          </cell>
          <cell r="BD39">
            <v>0</v>
          </cell>
          <cell r="BE39">
            <v>0</v>
          </cell>
          <cell r="BF39">
            <v>0</v>
          </cell>
          <cell r="BG39">
            <v>0</v>
          </cell>
          <cell r="BH39">
            <v>0</v>
          </cell>
          <cell r="BI39">
            <v>0</v>
          </cell>
          <cell r="BJ39">
            <v>0</v>
          </cell>
          <cell r="BK39">
            <v>0</v>
          </cell>
          <cell r="BL39">
            <v>0</v>
          </cell>
          <cell r="BM39">
            <v>0</v>
          </cell>
          <cell r="BN39">
            <v>0</v>
          </cell>
          <cell r="BO39">
            <v>0</v>
          </cell>
          <cell r="BV39">
            <v>0</v>
          </cell>
          <cell r="BW39">
            <v>0</v>
          </cell>
          <cell r="BX39">
            <v>0</v>
          </cell>
          <cell r="BY39">
            <v>0</v>
          </cell>
          <cell r="BZ39">
            <v>0</v>
          </cell>
          <cell r="CA39">
            <v>0</v>
          </cell>
          <cell r="CB39">
            <v>0</v>
          </cell>
          <cell r="CC39">
            <v>0</v>
          </cell>
          <cell r="CD39">
            <v>0</v>
          </cell>
          <cell r="CE39">
            <v>0</v>
          </cell>
          <cell r="CF39">
            <v>0</v>
          </cell>
          <cell r="CG39">
            <v>0</v>
          </cell>
          <cell r="CH39">
            <v>0</v>
          </cell>
        </row>
        <row r="40">
          <cell r="D40">
            <v>0</v>
          </cell>
          <cell r="E40">
            <v>0</v>
          </cell>
          <cell r="F40">
            <v>0</v>
          </cell>
          <cell r="G40">
            <v>0</v>
          </cell>
          <cell r="H40">
            <v>0</v>
          </cell>
          <cell r="I40">
            <v>0</v>
          </cell>
          <cell r="J40">
            <v>0</v>
          </cell>
          <cell r="K40">
            <v>0</v>
          </cell>
          <cell r="L40">
            <v>0</v>
          </cell>
          <cell r="M40">
            <v>0</v>
          </cell>
          <cell r="N40">
            <v>0</v>
          </cell>
          <cell r="O40">
            <v>0</v>
          </cell>
          <cell r="P40">
            <v>0</v>
          </cell>
          <cell r="U40">
            <v>0</v>
          </cell>
          <cell r="V40">
            <v>0</v>
          </cell>
          <cell r="W40">
            <v>0</v>
          </cell>
          <cell r="X40">
            <v>0</v>
          </cell>
          <cell r="Y40">
            <v>0</v>
          </cell>
          <cell r="Z40">
            <v>0</v>
          </cell>
          <cell r="AA40">
            <v>0</v>
          </cell>
          <cell r="AB40">
            <v>0</v>
          </cell>
          <cell r="AC40">
            <v>0</v>
          </cell>
          <cell r="AD40">
            <v>0</v>
          </cell>
          <cell r="AE40">
            <v>0</v>
          </cell>
          <cell r="AF40">
            <v>0</v>
          </cell>
          <cell r="AG40">
            <v>0</v>
          </cell>
          <cell r="AL40">
            <v>0</v>
          </cell>
          <cell r="AM40">
            <v>0</v>
          </cell>
          <cell r="AN40">
            <v>0</v>
          </cell>
          <cell r="AO40">
            <v>0</v>
          </cell>
          <cell r="AP40">
            <v>0</v>
          </cell>
          <cell r="AQ40">
            <v>0</v>
          </cell>
          <cell r="AR40">
            <v>0</v>
          </cell>
          <cell r="AS40">
            <v>0</v>
          </cell>
          <cell r="AT40">
            <v>0</v>
          </cell>
          <cell r="AU40">
            <v>0</v>
          </cell>
          <cell r="AV40">
            <v>0</v>
          </cell>
          <cell r="AW40">
            <v>0</v>
          </cell>
          <cell r="AX40">
            <v>0</v>
          </cell>
          <cell r="BC40">
            <v>0</v>
          </cell>
          <cell r="BD40">
            <v>0</v>
          </cell>
          <cell r="BE40">
            <v>0</v>
          </cell>
          <cell r="BF40">
            <v>0</v>
          </cell>
          <cell r="BG40">
            <v>0</v>
          </cell>
          <cell r="BH40">
            <v>0</v>
          </cell>
          <cell r="BI40">
            <v>0</v>
          </cell>
          <cell r="BJ40">
            <v>0</v>
          </cell>
          <cell r="BK40">
            <v>0</v>
          </cell>
          <cell r="BL40">
            <v>0</v>
          </cell>
          <cell r="BM40">
            <v>0</v>
          </cell>
          <cell r="BN40">
            <v>0</v>
          </cell>
          <cell r="BO40">
            <v>0</v>
          </cell>
          <cell r="BV40">
            <v>0</v>
          </cell>
          <cell r="BW40">
            <v>0</v>
          </cell>
          <cell r="BX40">
            <v>0</v>
          </cell>
          <cell r="BY40">
            <v>0</v>
          </cell>
          <cell r="BZ40">
            <v>0</v>
          </cell>
          <cell r="CA40">
            <v>0</v>
          </cell>
          <cell r="CB40">
            <v>0</v>
          </cell>
          <cell r="CC40">
            <v>0</v>
          </cell>
          <cell r="CD40">
            <v>0</v>
          </cell>
          <cell r="CE40">
            <v>0</v>
          </cell>
          <cell r="CF40">
            <v>0</v>
          </cell>
          <cell r="CG40">
            <v>0</v>
          </cell>
          <cell r="CH40">
            <v>0</v>
          </cell>
        </row>
        <row r="41">
          <cell r="D41">
            <v>0</v>
          </cell>
          <cell r="E41">
            <v>0</v>
          </cell>
          <cell r="F41">
            <v>0</v>
          </cell>
          <cell r="G41">
            <v>0</v>
          </cell>
          <cell r="H41">
            <v>0</v>
          </cell>
          <cell r="I41">
            <v>0</v>
          </cell>
          <cell r="J41">
            <v>0</v>
          </cell>
          <cell r="K41">
            <v>0</v>
          </cell>
          <cell r="L41">
            <v>0</v>
          </cell>
          <cell r="M41">
            <v>0</v>
          </cell>
          <cell r="N41">
            <v>0</v>
          </cell>
          <cell r="O41">
            <v>0</v>
          </cell>
          <cell r="P41">
            <v>0</v>
          </cell>
          <cell r="U41">
            <v>0</v>
          </cell>
          <cell r="V41">
            <v>0</v>
          </cell>
          <cell r="W41">
            <v>0</v>
          </cell>
          <cell r="X41">
            <v>0</v>
          </cell>
          <cell r="Y41">
            <v>0</v>
          </cell>
          <cell r="Z41">
            <v>0</v>
          </cell>
          <cell r="AA41">
            <v>0</v>
          </cell>
          <cell r="AB41">
            <v>0</v>
          </cell>
          <cell r="AC41">
            <v>0</v>
          </cell>
          <cell r="AD41">
            <v>0</v>
          </cell>
          <cell r="AE41">
            <v>0</v>
          </cell>
          <cell r="AF41">
            <v>0</v>
          </cell>
          <cell r="AG41">
            <v>0</v>
          </cell>
          <cell r="AL41">
            <v>0</v>
          </cell>
          <cell r="AM41">
            <v>0</v>
          </cell>
          <cell r="AN41">
            <v>0</v>
          </cell>
          <cell r="AO41">
            <v>0</v>
          </cell>
          <cell r="AP41">
            <v>0</v>
          </cell>
          <cell r="AQ41">
            <v>0</v>
          </cell>
          <cell r="AR41">
            <v>0</v>
          </cell>
          <cell r="AS41">
            <v>0</v>
          </cell>
          <cell r="AT41">
            <v>0</v>
          </cell>
          <cell r="AU41">
            <v>0</v>
          </cell>
          <cell r="AV41">
            <v>0</v>
          </cell>
          <cell r="AW41">
            <v>0</v>
          </cell>
          <cell r="AX41">
            <v>0</v>
          </cell>
          <cell r="BC41">
            <v>0</v>
          </cell>
          <cell r="BD41">
            <v>0</v>
          </cell>
          <cell r="BE41">
            <v>0</v>
          </cell>
          <cell r="BF41">
            <v>0</v>
          </cell>
          <cell r="BG41">
            <v>0</v>
          </cell>
          <cell r="BH41">
            <v>0</v>
          </cell>
          <cell r="BI41">
            <v>0</v>
          </cell>
          <cell r="BJ41">
            <v>0</v>
          </cell>
          <cell r="BK41">
            <v>0</v>
          </cell>
          <cell r="BL41">
            <v>0</v>
          </cell>
          <cell r="BM41">
            <v>0</v>
          </cell>
          <cell r="BN41">
            <v>0</v>
          </cell>
          <cell r="BO41">
            <v>0</v>
          </cell>
          <cell r="BV41">
            <v>0</v>
          </cell>
          <cell r="BW41">
            <v>0</v>
          </cell>
          <cell r="BX41">
            <v>0</v>
          </cell>
          <cell r="BY41">
            <v>0</v>
          </cell>
          <cell r="BZ41">
            <v>0</v>
          </cell>
          <cell r="CA41">
            <v>0</v>
          </cell>
          <cell r="CB41">
            <v>0</v>
          </cell>
          <cell r="CC41">
            <v>0</v>
          </cell>
          <cell r="CD41">
            <v>0</v>
          </cell>
          <cell r="CE41">
            <v>0</v>
          </cell>
          <cell r="CF41">
            <v>0</v>
          </cell>
          <cell r="CG41">
            <v>0</v>
          </cell>
          <cell r="CH41">
            <v>0</v>
          </cell>
        </row>
        <row r="42">
          <cell r="D42">
            <v>0</v>
          </cell>
          <cell r="E42">
            <v>0</v>
          </cell>
          <cell r="F42">
            <v>0</v>
          </cell>
          <cell r="G42">
            <v>0</v>
          </cell>
          <cell r="H42">
            <v>0</v>
          </cell>
          <cell r="I42">
            <v>0</v>
          </cell>
          <cell r="J42">
            <v>0</v>
          </cell>
          <cell r="K42">
            <v>0</v>
          </cell>
          <cell r="L42">
            <v>0</v>
          </cell>
          <cell r="M42">
            <v>0</v>
          </cell>
          <cell r="N42">
            <v>0</v>
          </cell>
          <cell r="O42">
            <v>0</v>
          </cell>
          <cell r="P42">
            <v>0</v>
          </cell>
          <cell r="U42">
            <v>0</v>
          </cell>
          <cell r="V42">
            <v>0</v>
          </cell>
          <cell r="W42">
            <v>0</v>
          </cell>
          <cell r="X42">
            <v>0</v>
          </cell>
          <cell r="Y42">
            <v>0</v>
          </cell>
          <cell r="Z42">
            <v>0</v>
          </cell>
          <cell r="AA42">
            <v>0</v>
          </cell>
          <cell r="AB42">
            <v>0</v>
          </cell>
          <cell r="AC42">
            <v>0</v>
          </cell>
          <cell r="AD42">
            <v>0</v>
          </cell>
          <cell r="AE42">
            <v>0</v>
          </cell>
          <cell r="AF42">
            <v>0</v>
          </cell>
          <cell r="AG42">
            <v>0</v>
          </cell>
          <cell r="AL42">
            <v>0</v>
          </cell>
          <cell r="AM42">
            <v>0</v>
          </cell>
          <cell r="AN42">
            <v>0</v>
          </cell>
          <cell r="AO42">
            <v>0</v>
          </cell>
          <cell r="AP42">
            <v>0</v>
          </cell>
          <cell r="AQ42">
            <v>0</v>
          </cell>
          <cell r="AR42">
            <v>0</v>
          </cell>
          <cell r="AS42">
            <v>0</v>
          </cell>
          <cell r="AT42">
            <v>0</v>
          </cell>
          <cell r="AU42">
            <v>0</v>
          </cell>
          <cell r="AV42">
            <v>0</v>
          </cell>
          <cell r="AW42">
            <v>0</v>
          </cell>
          <cell r="AX42">
            <v>0</v>
          </cell>
          <cell r="BC42">
            <v>0</v>
          </cell>
          <cell r="BD42">
            <v>0</v>
          </cell>
          <cell r="BE42">
            <v>0</v>
          </cell>
          <cell r="BF42">
            <v>0</v>
          </cell>
          <cell r="BG42">
            <v>0</v>
          </cell>
          <cell r="BH42">
            <v>0</v>
          </cell>
          <cell r="BI42">
            <v>0</v>
          </cell>
          <cell r="BJ42">
            <v>0</v>
          </cell>
          <cell r="BK42">
            <v>0</v>
          </cell>
          <cell r="BL42">
            <v>0</v>
          </cell>
          <cell r="BM42">
            <v>0</v>
          </cell>
          <cell r="BN42">
            <v>0</v>
          </cell>
          <cell r="BO42">
            <v>0</v>
          </cell>
          <cell r="BV42">
            <v>0</v>
          </cell>
          <cell r="BW42">
            <v>0</v>
          </cell>
          <cell r="BX42">
            <v>0</v>
          </cell>
          <cell r="BY42">
            <v>0</v>
          </cell>
          <cell r="BZ42">
            <v>0</v>
          </cell>
          <cell r="CA42">
            <v>0</v>
          </cell>
          <cell r="CB42">
            <v>0</v>
          </cell>
          <cell r="CC42">
            <v>0</v>
          </cell>
          <cell r="CD42">
            <v>0</v>
          </cell>
          <cell r="CE42">
            <v>0</v>
          </cell>
          <cell r="CF42">
            <v>0</v>
          </cell>
          <cell r="CG42">
            <v>0</v>
          </cell>
          <cell r="CH42">
            <v>0</v>
          </cell>
        </row>
        <row r="43">
          <cell r="D43">
            <v>0</v>
          </cell>
          <cell r="E43">
            <v>0</v>
          </cell>
          <cell r="F43">
            <v>0</v>
          </cell>
          <cell r="G43">
            <v>0</v>
          </cell>
          <cell r="H43">
            <v>20</v>
          </cell>
          <cell r="I43">
            <v>0</v>
          </cell>
          <cell r="J43">
            <v>0</v>
          </cell>
          <cell r="K43">
            <v>0</v>
          </cell>
          <cell r="L43">
            <v>0</v>
          </cell>
          <cell r="M43">
            <v>0</v>
          </cell>
          <cell r="N43">
            <v>0</v>
          </cell>
          <cell r="O43">
            <v>0</v>
          </cell>
          <cell r="P43">
            <v>0</v>
          </cell>
          <cell r="U43">
            <v>0</v>
          </cell>
          <cell r="V43">
            <v>0</v>
          </cell>
          <cell r="W43">
            <v>0</v>
          </cell>
          <cell r="X43">
            <v>0</v>
          </cell>
          <cell r="Y43">
            <v>0</v>
          </cell>
          <cell r="Z43">
            <v>0</v>
          </cell>
          <cell r="AA43">
            <v>0</v>
          </cell>
          <cell r="AB43">
            <v>0</v>
          </cell>
          <cell r="AC43">
            <v>0</v>
          </cell>
          <cell r="AD43">
            <v>0</v>
          </cell>
          <cell r="AE43">
            <v>0</v>
          </cell>
          <cell r="AF43">
            <v>0</v>
          </cell>
          <cell r="AG43">
            <v>0</v>
          </cell>
          <cell r="AL43">
            <v>0</v>
          </cell>
          <cell r="AM43">
            <v>0</v>
          </cell>
          <cell r="AN43">
            <v>0</v>
          </cell>
          <cell r="AO43">
            <v>0</v>
          </cell>
          <cell r="AP43">
            <v>0</v>
          </cell>
          <cell r="AQ43">
            <v>0</v>
          </cell>
          <cell r="AR43">
            <v>0</v>
          </cell>
          <cell r="AS43">
            <v>0</v>
          </cell>
          <cell r="AT43">
            <v>0</v>
          </cell>
          <cell r="AU43">
            <v>0</v>
          </cell>
          <cell r="AV43">
            <v>0</v>
          </cell>
          <cell r="AW43">
            <v>0</v>
          </cell>
          <cell r="AX43">
            <v>0</v>
          </cell>
          <cell r="BC43">
            <v>0</v>
          </cell>
          <cell r="BD43">
            <v>0</v>
          </cell>
          <cell r="BE43">
            <v>0</v>
          </cell>
          <cell r="BF43">
            <v>0</v>
          </cell>
          <cell r="BG43">
            <v>0</v>
          </cell>
          <cell r="BH43">
            <v>0</v>
          </cell>
          <cell r="BI43">
            <v>0</v>
          </cell>
          <cell r="BJ43">
            <v>0</v>
          </cell>
          <cell r="BK43">
            <v>0</v>
          </cell>
          <cell r="BL43">
            <v>0</v>
          </cell>
          <cell r="BM43">
            <v>0</v>
          </cell>
          <cell r="BN43">
            <v>0</v>
          </cell>
          <cell r="BO43">
            <v>0</v>
          </cell>
          <cell r="BV43">
            <v>0</v>
          </cell>
          <cell r="BW43">
            <v>0</v>
          </cell>
          <cell r="BX43">
            <v>0</v>
          </cell>
          <cell r="BY43">
            <v>0</v>
          </cell>
          <cell r="BZ43">
            <v>20</v>
          </cell>
          <cell r="CA43">
            <v>0</v>
          </cell>
          <cell r="CB43">
            <v>0</v>
          </cell>
          <cell r="CC43">
            <v>0</v>
          </cell>
          <cell r="CD43">
            <v>0</v>
          </cell>
          <cell r="CE43">
            <v>0</v>
          </cell>
          <cell r="CF43">
            <v>0</v>
          </cell>
          <cell r="CG43">
            <v>0</v>
          </cell>
          <cell r="CH43">
            <v>0</v>
          </cell>
        </row>
        <row r="44">
          <cell r="D44">
            <v>0</v>
          </cell>
          <cell r="E44">
            <v>6</v>
          </cell>
          <cell r="F44">
            <v>27</v>
          </cell>
          <cell r="G44">
            <v>0</v>
          </cell>
          <cell r="H44">
            <v>14</v>
          </cell>
          <cell r="I44">
            <v>0</v>
          </cell>
          <cell r="J44">
            <v>13</v>
          </cell>
          <cell r="K44">
            <v>3</v>
          </cell>
          <cell r="L44">
            <v>0</v>
          </cell>
          <cell r="M44">
            <v>0</v>
          </cell>
          <cell r="N44">
            <v>0</v>
          </cell>
          <cell r="O44">
            <v>0</v>
          </cell>
          <cell r="P44">
            <v>0</v>
          </cell>
          <cell r="U44">
            <v>0</v>
          </cell>
          <cell r="V44">
            <v>0</v>
          </cell>
          <cell r="W44">
            <v>9</v>
          </cell>
          <cell r="X44">
            <v>5</v>
          </cell>
          <cell r="Y44">
            <v>5</v>
          </cell>
          <cell r="Z44">
            <v>0</v>
          </cell>
          <cell r="AA44">
            <v>3</v>
          </cell>
          <cell r="AB44">
            <v>0</v>
          </cell>
          <cell r="AC44">
            <v>12</v>
          </cell>
          <cell r="AD44">
            <v>0</v>
          </cell>
          <cell r="AE44">
            <v>7</v>
          </cell>
          <cell r="AF44">
            <v>0</v>
          </cell>
          <cell r="AG44">
            <v>0</v>
          </cell>
          <cell r="AL44">
            <v>0</v>
          </cell>
          <cell r="AM44">
            <v>0</v>
          </cell>
          <cell r="AN44">
            <v>0</v>
          </cell>
          <cell r="AO44">
            <v>0</v>
          </cell>
          <cell r="AP44">
            <v>0</v>
          </cell>
          <cell r="AQ44">
            <v>0</v>
          </cell>
          <cell r="AR44">
            <v>0</v>
          </cell>
          <cell r="AS44">
            <v>0</v>
          </cell>
          <cell r="AT44">
            <v>0</v>
          </cell>
          <cell r="AU44">
            <v>0</v>
          </cell>
          <cell r="AV44">
            <v>0</v>
          </cell>
          <cell r="AW44">
            <v>0</v>
          </cell>
          <cell r="AX44">
            <v>0</v>
          </cell>
          <cell r="BC44">
            <v>0</v>
          </cell>
          <cell r="BD44">
            <v>0</v>
          </cell>
          <cell r="BE44">
            <v>0</v>
          </cell>
          <cell r="BF44">
            <v>0</v>
          </cell>
          <cell r="BG44">
            <v>0</v>
          </cell>
          <cell r="BH44">
            <v>0</v>
          </cell>
          <cell r="BI44">
            <v>0</v>
          </cell>
          <cell r="BJ44">
            <v>0</v>
          </cell>
          <cell r="BK44">
            <v>0</v>
          </cell>
          <cell r="BL44">
            <v>0</v>
          </cell>
          <cell r="BM44">
            <v>0</v>
          </cell>
          <cell r="BN44">
            <v>0</v>
          </cell>
          <cell r="BO44">
            <v>0</v>
          </cell>
          <cell r="BV44">
            <v>0</v>
          </cell>
          <cell r="BW44">
            <v>6</v>
          </cell>
          <cell r="BX44">
            <v>27</v>
          </cell>
          <cell r="BY44">
            <v>0</v>
          </cell>
          <cell r="BZ44">
            <v>14</v>
          </cell>
          <cell r="CA44">
            <v>0</v>
          </cell>
          <cell r="CB44">
            <v>13</v>
          </cell>
          <cell r="CC44">
            <v>3</v>
          </cell>
          <cell r="CD44">
            <v>0</v>
          </cell>
          <cell r="CE44">
            <v>0</v>
          </cell>
          <cell r="CF44">
            <v>0</v>
          </cell>
          <cell r="CG44">
            <v>0</v>
          </cell>
          <cell r="CH44">
            <v>0</v>
          </cell>
        </row>
        <row r="45">
          <cell r="D45">
            <v>0</v>
          </cell>
          <cell r="E45">
            <v>0</v>
          </cell>
          <cell r="F45">
            <v>0</v>
          </cell>
          <cell r="G45">
            <v>10</v>
          </cell>
          <cell r="H45">
            <v>2</v>
          </cell>
          <cell r="I45">
            <v>0</v>
          </cell>
          <cell r="J45">
            <v>0</v>
          </cell>
          <cell r="K45">
            <v>0</v>
          </cell>
          <cell r="L45">
            <v>0</v>
          </cell>
          <cell r="M45">
            <v>0</v>
          </cell>
          <cell r="N45">
            <v>0</v>
          </cell>
          <cell r="O45">
            <v>0</v>
          </cell>
          <cell r="P45">
            <v>0</v>
          </cell>
          <cell r="U45">
            <v>0</v>
          </cell>
          <cell r="V45">
            <v>0</v>
          </cell>
          <cell r="W45">
            <v>14</v>
          </cell>
          <cell r="X45">
            <v>0</v>
          </cell>
          <cell r="Y45">
            <v>0</v>
          </cell>
          <cell r="Z45">
            <v>0</v>
          </cell>
          <cell r="AA45">
            <v>0</v>
          </cell>
          <cell r="AB45">
            <v>0</v>
          </cell>
          <cell r="AC45">
            <v>0</v>
          </cell>
          <cell r="AD45">
            <v>0</v>
          </cell>
          <cell r="AE45">
            <v>0</v>
          </cell>
          <cell r="AF45">
            <v>0</v>
          </cell>
          <cell r="AG45">
            <v>0</v>
          </cell>
          <cell r="AL45">
            <v>0</v>
          </cell>
          <cell r="AM45">
            <v>0</v>
          </cell>
          <cell r="AN45">
            <v>0</v>
          </cell>
          <cell r="AO45">
            <v>0</v>
          </cell>
          <cell r="AP45">
            <v>0</v>
          </cell>
          <cell r="AQ45">
            <v>0</v>
          </cell>
          <cell r="AR45">
            <v>0</v>
          </cell>
          <cell r="AS45">
            <v>0</v>
          </cell>
          <cell r="AT45">
            <v>0</v>
          </cell>
          <cell r="AU45">
            <v>0</v>
          </cell>
          <cell r="AV45">
            <v>0</v>
          </cell>
          <cell r="AW45">
            <v>0</v>
          </cell>
          <cell r="AX45">
            <v>0</v>
          </cell>
          <cell r="BC45">
            <v>0</v>
          </cell>
          <cell r="BD45">
            <v>0</v>
          </cell>
          <cell r="BE45">
            <v>0</v>
          </cell>
          <cell r="BF45">
            <v>0</v>
          </cell>
          <cell r="BG45">
            <v>0</v>
          </cell>
          <cell r="BH45">
            <v>0</v>
          </cell>
          <cell r="BI45">
            <v>0</v>
          </cell>
          <cell r="BJ45">
            <v>0</v>
          </cell>
          <cell r="BK45">
            <v>0</v>
          </cell>
          <cell r="BL45">
            <v>0</v>
          </cell>
          <cell r="BM45">
            <v>0</v>
          </cell>
          <cell r="BN45">
            <v>0</v>
          </cell>
          <cell r="BO45">
            <v>0</v>
          </cell>
          <cell r="BV45">
            <v>0</v>
          </cell>
          <cell r="BW45">
            <v>0</v>
          </cell>
          <cell r="BX45">
            <v>0</v>
          </cell>
          <cell r="BY45">
            <v>10</v>
          </cell>
          <cell r="BZ45">
            <v>2</v>
          </cell>
          <cell r="CA45">
            <v>0</v>
          </cell>
          <cell r="CB45">
            <v>0</v>
          </cell>
          <cell r="CC45">
            <v>0</v>
          </cell>
          <cell r="CD45">
            <v>0</v>
          </cell>
          <cell r="CE45">
            <v>0</v>
          </cell>
          <cell r="CF45">
            <v>0</v>
          </cell>
          <cell r="CG45">
            <v>0</v>
          </cell>
          <cell r="CH45">
            <v>0</v>
          </cell>
        </row>
        <row r="46">
          <cell r="D46">
            <v>0</v>
          </cell>
          <cell r="E46">
            <v>0</v>
          </cell>
          <cell r="F46">
            <v>0</v>
          </cell>
          <cell r="G46">
            <v>14</v>
          </cell>
          <cell r="H46">
            <v>0</v>
          </cell>
          <cell r="I46">
            <v>0</v>
          </cell>
          <cell r="J46">
            <v>0</v>
          </cell>
          <cell r="K46">
            <v>14</v>
          </cell>
          <cell r="L46">
            <v>0</v>
          </cell>
          <cell r="M46">
            <v>0</v>
          </cell>
          <cell r="N46">
            <v>0</v>
          </cell>
          <cell r="O46">
            <v>0</v>
          </cell>
          <cell r="P46">
            <v>0</v>
          </cell>
          <cell r="U46">
            <v>0</v>
          </cell>
          <cell r="V46">
            <v>0</v>
          </cell>
          <cell r="W46">
            <v>0</v>
          </cell>
          <cell r="X46">
            <v>0</v>
          </cell>
          <cell r="Y46">
            <v>0</v>
          </cell>
          <cell r="Z46">
            <v>0</v>
          </cell>
          <cell r="AA46">
            <v>12</v>
          </cell>
          <cell r="AB46">
            <v>0</v>
          </cell>
          <cell r="AC46">
            <v>0</v>
          </cell>
          <cell r="AD46">
            <v>0</v>
          </cell>
          <cell r="AE46">
            <v>0</v>
          </cell>
          <cell r="AF46">
            <v>0</v>
          </cell>
          <cell r="AG46">
            <v>0</v>
          </cell>
          <cell r="AL46">
            <v>0</v>
          </cell>
          <cell r="AM46">
            <v>0</v>
          </cell>
          <cell r="AN46">
            <v>0</v>
          </cell>
          <cell r="AO46">
            <v>0</v>
          </cell>
          <cell r="AP46">
            <v>0</v>
          </cell>
          <cell r="AQ46">
            <v>0</v>
          </cell>
          <cell r="AR46">
            <v>0</v>
          </cell>
          <cell r="AS46">
            <v>0</v>
          </cell>
          <cell r="AT46">
            <v>0</v>
          </cell>
          <cell r="AU46">
            <v>0</v>
          </cell>
          <cell r="AV46">
            <v>0</v>
          </cell>
          <cell r="AW46">
            <v>0</v>
          </cell>
          <cell r="AX46">
            <v>0</v>
          </cell>
          <cell r="BC46">
            <v>0</v>
          </cell>
          <cell r="BD46">
            <v>0</v>
          </cell>
          <cell r="BE46">
            <v>0</v>
          </cell>
          <cell r="BF46">
            <v>0</v>
          </cell>
          <cell r="BG46">
            <v>0</v>
          </cell>
          <cell r="BH46">
            <v>0</v>
          </cell>
          <cell r="BI46">
            <v>0</v>
          </cell>
          <cell r="BJ46">
            <v>0</v>
          </cell>
          <cell r="BK46">
            <v>0</v>
          </cell>
          <cell r="BL46">
            <v>0</v>
          </cell>
          <cell r="BM46">
            <v>0</v>
          </cell>
          <cell r="BN46">
            <v>0</v>
          </cell>
          <cell r="BO46">
            <v>0</v>
          </cell>
          <cell r="BV46">
            <v>0</v>
          </cell>
          <cell r="BW46">
            <v>0</v>
          </cell>
          <cell r="BX46">
            <v>0</v>
          </cell>
          <cell r="BY46">
            <v>14</v>
          </cell>
          <cell r="BZ46">
            <v>0</v>
          </cell>
          <cell r="CA46">
            <v>0</v>
          </cell>
          <cell r="CB46">
            <v>0</v>
          </cell>
          <cell r="CC46">
            <v>14</v>
          </cell>
          <cell r="CD46">
            <v>0</v>
          </cell>
          <cell r="CE46">
            <v>0</v>
          </cell>
          <cell r="CF46">
            <v>0</v>
          </cell>
          <cell r="CG46">
            <v>0</v>
          </cell>
          <cell r="CH46">
            <v>0</v>
          </cell>
        </row>
        <row r="47">
          <cell r="D47">
            <v>0</v>
          </cell>
          <cell r="E47">
            <v>0</v>
          </cell>
          <cell r="F47">
            <v>0</v>
          </cell>
          <cell r="G47">
            <v>0</v>
          </cell>
          <cell r="H47">
            <v>9</v>
          </cell>
          <cell r="I47">
            <v>0</v>
          </cell>
          <cell r="J47">
            <v>0</v>
          </cell>
          <cell r="K47">
            <v>0</v>
          </cell>
          <cell r="L47">
            <v>0</v>
          </cell>
          <cell r="M47">
            <v>0</v>
          </cell>
          <cell r="N47">
            <v>0</v>
          </cell>
          <cell r="O47">
            <v>0</v>
          </cell>
          <cell r="P47">
            <v>0</v>
          </cell>
          <cell r="U47">
            <v>0</v>
          </cell>
          <cell r="V47">
            <v>0</v>
          </cell>
          <cell r="W47">
            <v>0</v>
          </cell>
          <cell r="X47">
            <v>38</v>
          </cell>
          <cell r="Y47">
            <v>0</v>
          </cell>
          <cell r="Z47">
            <v>0</v>
          </cell>
          <cell r="AA47">
            <v>0</v>
          </cell>
          <cell r="AB47">
            <v>0</v>
          </cell>
          <cell r="AC47">
            <v>0</v>
          </cell>
          <cell r="AD47">
            <v>0</v>
          </cell>
          <cell r="AE47">
            <v>0</v>
          </cell>
          <cell r="AF47">
            <v>0</v>
          </cell>
          <cell r="AG47">
            <v>0</v>
          </cell>
          <cell r="AL47">
            <v>0</v>
          </cell>
          <cell r="AM47">
            <v>0</v>
          </cell>
          <cell r="AN47">
            <v>0</v>
          </cell>
          <cell r="AO47">
            <v>0</v>
          </cell>
          <cell r="AP47">
            <v>0</v>
          </cell>
          <cell r="AQ47">
            <v>0</v>
          </cell>
          <cell r="AR47">
            <v>0</v>
          </cell>
          <cell r="AS47">
            <v>0</v>
          </cell>
          <cell r="AT47">
            <v>0</v>
          </cell>
          <cell r="AU47">
            <v>0</v>
          </cell>
          <cell r="AV47">
            <v>0</v>
          </cell>
          <cell r="AW47">
            <v>0</v>
          </cell>
          <cell r="AX47">
            <v>0</v>
          </cell>
          <cell r="BC47">
            <v>0</v>
          </cell>
          <cell r="BD47">
            <v>0</v>
          </cell>
          <cell r="BE47">
            <v>0</v>
          </cell>
          <cell r="BF47">
            <v>0</v>
          </cell>
          <cell r="BG47">
            <v>0</v>
          </cell>
          <cell r="BH47">
            <v>0</v>
          </cell>
          <cell r="BI47">
            <v>0</v>
          </cell>
          <cell r="BJ47">
            <v>0</v>
          </cell>
          <cell r="BK47">
            <v>0</v>
          </cell>
          <cell r="BL47">
            <v>0</v>
          </cell>
          <cell r="BM47">
            <v>0</v>
          </cell>
          <cell r="BN47">
            <v>0</v>
          </cell>
          <cell r="BO47">
            <v>0</v>
          </cell>
          <cell r="BV47">
            <v>0</v>
          </cell>
          <cell r="BW47">
            <v>0</v>
          </cell>
          <cell r="BX47">
            <v>0</v>
          </cell>
          <cell r="BY47">
            <v>0</v>
          </cell>
          <cell r="BZ47">
            <v>9</v>
          </cell>
          <cell r="CA47">
            <v>0</v>
          </cell>
          <cell r="CB47">
            <v>0</v>
          </cell>
          <cell r="CC47">
            <v>0</v>
          </cell>
          <cell r="CD47">
            <v>0</v>
          </cell>
          <cell r="CE47">
            <v>0</v>
          </cell>
          <cell r="CF47">
            <v>0</v>
          </cell>
          <cell r="CG47">
            <v>0</v>
          </cell>
          <cell r="CH47">
            <v>0</v>
          </cell>
        </row>
        <row r="48">
          <cell r="D48">
            <v>0</v>
          </cell>
          <cell r="E48">
            <v>0</v>
          </cell>
          <cell r="F48">
            <v>0</v>
          </cell>
          <cell r="G48">
            <v>0</v>
          </cell>
          <cell r="H48">
            <v>3</v>
          </cell>
          <cell r="I48">
            <v>0</v>
          </cell>
          <cell r="J48">
            <v>0</v>
          </cell>
          <cell r="K48">
            <v>3</v>
          </cell>
          <cell r="L48">
            <v>0</v>
          </cell>
          <cell r="M48">
            <v>0</v>
          </cell>
          <cell r="N48">
            <v>0</v>
          </cell>
          <cell r="O48">
            <v>0</v>
          </cell>
          <cell r="P48">
            <v>0</v>
          </cell>
          <cell r="U48">
            <v>0</v>
          </cell>
          <cell r="V48">
            <v>0</v>
          </cell>
          <cell r="W48">
            <v>0</v>
          </cell>
          <cell r="X48">
            <v>0</v>
          </cell>
          <cell r="Y48">
            <v>0</v>
          </cell>
          <cell r="Z48">
            <v>0</v>
          </cell>
          <cell r="AA48">
            <v>0</v>
          </cell>
          <cell r="AB48">
            <v>0</v>
          </cell>
          <cell r="AC48">
            <v>0</v>
          </cell>
          <cell r="AD48">
            <v>0</v>
          </cell>
          <cell r="AE48">
            <v>0</v>
          </cell>
          <cell r="AF48">
            <v>0</v>
          </cell>
          <cell r="AG48">
            <v>0</v>
          </cell>
          <cell r="AL48">
            <v>0</v>
          </cell>
          <cell r="AM48">
            <v>0</v>
          </cell>
          <cell r="AN48">
            <v>0</v>
          </cell>
          <cell r="AO48">
            <v>0</v>
          </cell>
          <cell r="AP48">
            <v>0</v>
          </cell>
          <cell r="AQ48">
            <v>0</v>
          </cell>
          <cell r="AR48">
            <v>0</v>
          </cell>
          <cell r="AS48">
            <v>0</v>
          </cell>
          <cell r="AT48">
            <v>0</v>
          </cell>
          <cell r="AU48">
            <v>0</v>
          </cell>
          <cell r="AV48">
            <v>0</v>
          </cell>
          <cell r="AW48">
            <v>0</v>
          </cell>
          <cell r="AX48">
            <v>0</v>
          </cell>
          <cell r="BC48">
            <v>0</v>
          </cell>
          <cell r="BD48">
            <v>0</v>
          </cell>
          <cell r="BE48">
            <v>0</v>
          </cell>
          <cell r="BF48">
            <v>0</v>
          </cell>
          <cell r="BG48">
            <v>0</v>
          </cell>
          <cell r="BH48">
            <v>0</v>
          </cell>
          <cell r="BI48">
            <v>0</v>
          </cell>
          <cell r="BJ48">
            <v>0</v>
          </cell>
          <cell r="BK48">
            <v>0</v>
          </cell>
          <cell r="BL48">
            <v>0</v>
          </cell>
          <cell r="BM48">
            <v>0</v>
          </cell>
          <cell r="BN48">
            <v>0</v>
          </cell>
          <cell r="BO48">
            <v>0</v>
          </cell>
          <cell r="BV48">
            <v>0</v>
          </cell>
          <cell r="BW48">
            <v>0</v>
          </cell>
          <cell r="BX48">
            <v>0</v>
          </cell>
          <cell r="BY48">
            <v>0</v>
          </cell>
          <cell r="BZ48">
            <v>3</v>
          </cell>
          <cell r="CA48">
            <v>0</v>
          </cell>
          <cell r="CB48">
            <v>0</v>
          </cell>
          <cell r="CC48">
            <v>3</v>
          </cell>
          <cell r="CD48">
            <v>0</v>
          </cell>
          <cell r="CE48">
            <v>0</v>
          </cell>
          <cell r="CF48">
            <v>0</v>
          </cell>
          <cell r="CG48">
            <v>0</v>
          </cell>
          <cell r="CH48">
            <v>0</v>
          </cell>
        </row>
        <row r="49">
          <cell r="D49">
            <v>0</v>
          </cell>
          <cell r="E49">
            <v>0</v>
          </cell>
          <cell r="F49">
            <v>0</v>
          </cell>
          <cell r="G49">
            <v>8</v>
          </cell>
          <cell r="H49">
            <v>36</v>
          </cell>
          <cell r="I49">
            <v>96</v>
          </cell>
          <cell r="J49">
            <v>0</v>
          </cell>
          <cell r="K49">
            <v>0</v>
          </cell>
          <cell r="L49">
            <v>0</v>
          </cell>
          <cell r="M49">
            <v>0</v>
          </cell>
          <cell r="N49">
            <v>0</v>
          </cell>
          <cell r="O49">
            <v>0</v>
          </cell>
          <cell r="P49">
            <v>0</v>
          </cell>
          <cell r="U49">
            <v>0</v>
          </cell>
          <cell r="V49">
            <v>0</v>
          </cell>
          <cell r="W49">
            <v>0</v>
          </cell>
          <cell r="X49">
            <v>0</v>
          </cell>
          <cell r="Y49">
            <v>0</v>
          </cell>
          <cell r="Z49">
            <v>0</v>
          </cell>
          <cell r="AA49">
            <v>0</v>
          </cell>
          <cell r="AB49">
            <v>0</v>
          </cell>
          <cell r="AC49">
            <v>0</v>
          </cell>
          <cell r="AD49">
            <v>0</v>
          </cell>
          <cell r="AE49">
            <v>0</v>
          </cell>
          <cell r="AF49">
            <v>0</v>
          </cell>
          <cell r="AG49">
            <v>0</v>
          </cell>
          <cell r="AL49">
            <v>0</v>
          </cell>
          <cell r="AM49">
            <v>0</v>
          </cell>
          <cell r="AN49">
            <v>0</v>
          </cell>
          <cell r="AO49">
            <v>0</v>
          </cell>
          <cell r="AP49">
            <v>0</v>
          </cell>
          <cell r="AQ49">
            <v>0</v>
          </cell>
          <cell r="AR49">
            <v>0</v>
          </cell>
          <cell r="AS49">
            <v>0</v>
          </cell>
          <cell r="AT49">
            <v>0</v>
          </cell>
          <cell r="AU49">
            <v>0</v>
          </cell>
          <cell r="AV49">
            <v>0</v>
          </cell>
          <cell r="AW49">
            <v>0</v>
          </cell>
          <cell r="AX49">
            <v>0</v>
          </cell>
          <cell r="BC49">
            <v>0</v>
          </cell>
          <cell r="BD49">
            <v>0</v>
          </cell>
          <cell r="BE49">
            <v>0</v>
          </cell>
          <cell r="BF49">
            <v>0</v>
          </cell>
          <cell r="BG49">
            <v>0</v>
          </cell>
          <cell r="BH49">
            <v>0</v>
          </cell>
          <cell r="BI49">
            <v>0</v>
          </cell>
          <cell r="BJ49">
            <v>0</v>
          </cell>
          <cell r="BK49">
            <v>0</v>
          </cell>
          <cell r="BL49">
            <v>0</v>
          </cell>
          <cell r="BM49">
            <v>0</v>
          </cell>
          <cell r="BN49">
            <v>0</v>
          </cell>
          <cell r="BO49">
            <v>0</v>
          </cell>
          <cell r="BV49">
            <v>0</v>
          </cell>
          <cell r="BW49">
            <v>0</v>
          </cell>
          <cell r="BX49">
            <v>0</v>
          </cell>
          <cell r="BY49">
            <v>8</v>
          </cell>
          <cell r="BZ49">
            <v>36</v>
          </cell>
          <cell r="CA49">
            <v>96</v>
          </cell>
          <cell r="CB49">
            <v>0</v>
          </cell>
          <cell r="CC49">
            <v>0</v>
          </cell>
          <cell r="CD49">
            <v>0</v>
          </cell>
          <cell r="CE49">
            <v>0</v>
          </cell>
          <cell r="CF49">
            <v>0</v>
          </cell>
          <cell r="CG49">
            <v>0</v>
          </cell>
          <cell r="CH49">
            <v>0</v>
          </cell>
        </row>
        <row r="50">
          <cell r="D50">
            <v>0</v>
          </cell>
          <cell r="E50">
            <v>0</v>
          </cell>
          <cell r="F50">
            <v>0</v>
          </cell>
          <cell r="G50">
            <v>0</v>
          </cell>
          <cell r="H50">
            <v>0</v>
          </cell>
          <cell r="I50">
            <v>0</v>
          </cell>
          <cell r="J50">
            <v>0</v>
          </cell>
          <cell r="K50">
            <v>0</v>
          </cell>
          <cell r="L50">
            <v>0</v>
          </cell>
          <cell r="M50">
            <v>0</v>
          </cell>
          <cell r="N50">
            <v>0</v>
          </cell>
          <cell r="O50">
            <v>0</v>
          </cell>
          <cell r="P50">
            <v>0</v>
          </cell>
          <cell r="U50">
            <v>0</v>
          </cell>
          <cell r="V50">
            <v>0</v>
          </cell>
          <cell r="W50">
            <v>0</v>
          </cell>
          <cell r="X50">
            <v>0</v>
          </cell>
          <cell r="Y50">
            <v>0</v>
          </cell>
          <cell r="Z50">
            <v>0</v>
          </cell>
          <cell r="AA50">
            <v>0</v>
          </cell>
          <cell r="AB50">
            <v>0</v>
          </cell>
          <cell r="AC50">
            <v>0</v>
          </cell>
          <cell r="AD50">
            <v>0</v>
          </cell>
          <cell r="AE50">
            <v>0</v>
          </cell>
          <cell r="AF50">
            <v>0</v>
          </cell>
          <cell r="AG50">
            <v>0</v>
          </cell>
          <cell r="AL50">
            <v>0</v>
          </cell>
          <cell r="AM50">
            <v>0</v>
          </cell>
          <cell r="AN50">
            <v>0</v>
          </cell>
          <cell r="AO50">
            <v>0</v>
          </cell>
          <cell r="AP50">
            <v>0</v>
          </cell>
          <cell r="AQ50">
            <v>0</v>
          </cell>
          <cell r="AR50">
            <v>0</v>
          </cell>
          <cell r="AS50">
            <v>0</v>
          </cell>
          <cell r="AT50">
            <v>0</v>
          </cell>
          <cell r="AU50">
            <v>0</v>
          </cell>
          <cell r="AV50">
            <v>0</v>
          </cell>
          <cell r="AW50">
            <v>0</v>
          </cell>
          <cell r="AX50">
            <v>0</v>
          </cell>
          <cell r="BC50">
            <v>0</v>
          </cell>
          <cell r="BD50">
            <v>0</v>
          </cell>
          <cell r="BE50">
            <v>0</v>
          </cell>
          <cell r="BF50">
            <v>0</v>
          </cell>
          <cell r="BG50">
            <v>0</v>
          </cell>
          <cell r="BH50">
            <v>0</v>
          </cell>
          <cell r="BI50">
            <v>0</v>
          </cell>
          <cell r="BJ50">
            <v>0</v>
          </cell>
          <cell r="BK50">
            <v>0</v>
          </cell>
          <cell r="BL50">
            <v>0</v>
          </cell>
          <cell r="BM50">
            <v>0</v>
          </cell>
          <cell r="BN50">
            <v>0</v>
          </cell>
          <cell r="BO50">
            <v>0</v>
          </cell>
          <cell r="BV50">
            <v>0</v>
          </cell>
          <cell r="BW50">
            <v>0</v>
          </cell>
          <cell r="BX50">
            <v>0</v>
          </cell>
          <cell r="BY50">
            <v>0</v>
          </cell>
          <cell r="BZ50">
            <v>0</v>
          </cell>
          <cell r="CA50">
            <v>0</v>
          </cell>
          <cell r="CB50">
            <v>0</v>
          </cell>
          <cell r="CC50">
            <v>0</v>
          </cell>
          <cell r="CD50">
            <v>0</v>
          </cell>
          <cell r="CE50">
            <v>0</v>
          </cell>
          <cell r="CF50">
            <v>0</v>
          </cell>
          <cell r="CG50">
            <v>0</v>
          </cell>
          <cell r="CH50">
            <v>0</v>
          </cell>
        </row>
      </sheetData>
      <sheetData sheetId="78" refreshError="1">
        <row r="7">
          <cell r="B7">
            <v>38384</v>
          </cell>
          <cell r="C7" t="str">
            <v>HMO</v>
          </cell>
          <cell r="D7" t="str">
            <v>PZ</v>
          </cell>
          <cell r="E7">
            <v>1091</v>
          </cell>
          <cell r="F7">
            <v>2842</v>
          </cell>
          <cell r="G7">
            <v>285671.56</v>
          </cell>
          <cell r="H7">
            <v>17510.599999999999</v>
          </cell>
          <cell r="I7">
            <v>1129.82</v>
          </cell>
          <cell r="J7">
            <v>172198.94</v>
          </cell>
          <cell r="K7">
            <v>5144.58</v>
          </cell>
          <cell r="L7">
            <v>69288.11</v>
          </cell>
          <cell r="M7">
            <v>0</v>
          </cell>
          <cell r="N7">
            <v>1003.95</v>
          </cell>
          <cell r="O7">
            <v>23</v>
          </cell>
          <cell r="P7">
            <v>2834</v>
          </cell>
          <cell r="Q7">
            <v>473096.34</v>
          </cell>
          <cell r="R7">
            <v>62514.15</v>
          </cell>
          <cell r="S7">
            <v>0</v>
          </cell>
          <cell r="T7">
            <v>1753.63</v>
          </cell>
        </row>
        <row r="8">
          <cell r="B8">
            <v>38412</v>
          </cell>
          <cell r="C8" t="str">
            <v>HMO</v>
          </cell>
          <cell r="D8" t="str">
            <v>PZ</v>
          </cell>
          <cell r="E8">
            <v>1096</v>
          </cell>
          <cell r="F8">
            <v>2852</v>
          </cell>
          <cell r="G8">
            <v>123557.07</v>
          </cell>
          <cell r="H8">
            <v>17781.55</v>
          </cell>
          <cell r="I8">
            <v>1176.51</v>
          </cell>
          <cell r="J8">
            <v>172902.39999999999</v>
          </cell>
          <cell r="K8">
            <v>5154.03</v>
          </cell>
          <cell r="L8">
            <v>74444.31</v>
          </cell>
          <cell r="M8">
            <v>0</v>
          </cell>
          <cell r="N8">
            <v>548</v>
          </cell>
          <cell r="O8">
            <v>25</v>
          </cell>
          <cell r="P8">
            <v>2843</v>
          </cell>
          <cell r="Q8">
            <v>474383.12</v>
          </cell>
          <cell r="R8">
            <v>62661.05</v>
          </cell>
          <cell r="S8">
            <v>0</v>
          </cell>
          <cell r="T8">
            <v>1757.68</v>
          </cell>
        </row>
        <row r="9">
          <cell r="B9">
            <v>38443</v>
          </cell>
          <cell r="C9" t="str">
            <v>HMO</v>
          </cell>
          <cell r="D9" t="str">
            <v>PZ</v>
          </cell>
          <cell r="E9">
            <v>1099</v>
          </cell>
          <cell r="F9">
            <v>2856</v>
          </cell>
          <cell r="G9">
            <v>128266.1</v>
          </cell>
          <cell r="H9">
            <v>31180.86</v>
          </cell>
          <cell r="I9">
            <v>1176.51</v>
          </cell>
          <cell r="J9">
            <v>173365.78</v>
          </cell>
          <cell r="K9">
            <v>5159.7</v>
          </cell>
          <cell r="L9">
            <v>69553.14</v>
          </cell>
          <cell r="M9">
            <v>0</v>
          </cell>
          <cell r="N9">
            <v>524</v>
          </cell>
          <cell r="O9">
            <v>25</v>
          </cell>
          <cell r="P9">
            <v>2847</v>
          </cell>
          <cell r="Q9">
            <v>569545.15</v>
          </cell>
          <cell r="R9">
            <v>75268.5</v>
          </cell>
          <cell r="S9">
            <v>0</v>
          </cell>
          <cell r="T9">
            <v>2107.7800000000002</v>
          </cell>
        </row>
        <row r="10">
          <cell r="B10">
            <v>38473</v>
          </cell>
          <cell r="C10" t="str">
            <v>HMO</v>
          </cell>
          <cell r="D10" t="str">
            <v>PZ</v>
          </cell>
          <cell r="E10">
            <v>1103</v>
          </cell>
          <cell r="F10">
            <v>2867</v>
          </cell>
          <cell r="G10">
            <v>241257.12</v>
          </cell>
          <cell r="H10">
            <v>25387.21</v>
          </cell>
          <cell r="I10">
            <v>1176.51</v>
          </cell>
          <cell r="J10">
            <v>173999.62</v>
          </cell>
          <cell r="K10">
            <v>5182.38</v>
          </cell>
          <cell r="L10">
            <v>72565.429999999993</v>
          </cell>
          <cell r="M10">
            <v>0</v>
          </cell>
          <cell r="N10">
            <v>713</v>
          </cell>
          <cell r="O10">
            <v>25</v>
          </cell>
          <cell r="P10">
            <v>2860</v>
          </cell>
          <cell r="Q10">
            <v>477021.36</v>
          </cell>
          <cell r="R10">
            <v>63059.57</v>
          </cell>
          <cell r="S10">
            <v>0</v>
          </cell>
          <cell r="T10">
            <v>1765.66</v>
          </cell>
        </row>
        <row r="11">
          <cell r="B11">
            <v>38504</v>
          </cell>
          <cell r="C11" t="str">
            <v>HMO</v>
          </cell>
          <cell r="D11" t="str">
            <v>PZ</v>
          </cell>
          <cell r="E11">
            <v>1091</v>
          </cell>
          <cell r="F11">
            <v>2849</v>
          </cell>
          <cell r="G11">
            <v>184759.5</v>
          </cell>
          <cell r="H11">
            <v>34138.33</v>
          </cell>
          <cell r="I11">
            <v>1271.05</v>
          </cell>
          <cell r="J11">
            <v>175109.16</v>
          </cell>
          <cell r="K11">
            <v>5184.2700000000004</v>
          </cell>
          <cell r="L11">
            <v>74434.28</v>
          </cell>
          <cell r="M11">
            <v>0</v>
          </cell>
          <cell r="N11">
            <v>850.9</v>
          </cell>
          <cell r="O11">
            <v>26</v>
          </cell>
          <cell r="P11">
            <v>2838</v>
          </cell>
          <cell r="Q11">
            <v>472962.21</v>
          </cell>
          <cell r="R11">
            <v>62514.14</v>
          </cell>
          <cell r="S11">
            <v>0</v>
          </cell>
          <cell r="T11">
            <v>1749.8</v>
          </cell>
        </row>
        <row r="12">
          <cell r="B12">
            <v>38534</v>
          </cell>
          <cell r="C12" t="str">
            <v>HMO</v>
          </cell>
          <cell r="D12" t="str">
            <v>PZ</v>
          </cell>
          <cell r="E12">
            <v>1080</v>
          </cell>
          <cell r="F12">
            <v>2718</v>
          </cell>
          <cell r="G12">
            <v>150958.03</v>
          </cell>
          <cell r="H12">
            <v>27151.84</v>
          </cell>
          <cell r="I12">
            <v>1442.14</v>
          </cell>
          <cell r="J12">
            <v>166964.15</v>
          </cell>
          <cell r="K12">
            <v>4881.87</v>
          </cell>
          <cell r="L12">
            <v>66053.36</v>
          </cell>
          <cell r="M12">
            <v>0</v>
          </cell>
          <cell r="N12">
            <v>632</v>
          </cell>
          <cell r="O12">
            <v>24</v>
          </cell>
          <cell r="P12">
            <v>2672</v>
          </cell>
          <cell r="Q12">
            <v>427032.69</v>
          </cell>
          <cell r="R12">
            <v>56549.21</v>
          </cell>
          <cell r="S12">
            <v>0</v>
          </cell>
          <cell r="T12">
            <v>1594.93</v>
          </cell>
        </row>
        <row r="13">
          <cell r="B13">
            <v>38565</v>
          </cell>
          <cell r="C13" t="str">
            <v>HMO</v>
          </cell>
          <cell r="D13" t="str">
            <v>PZ</v>
          </cell>
          <cell r="E13">
            <v>1082</v>
          </cell>
          <cell r="F13">
            <v>2718</v>
          </cell>
          <cell r="G13">
            <v>229948.04</v>
          </cell>
          <cell r="H13">
            <v>14498.85</v>
          </cell>
          <cell r="I13">
            <v>1601.41</v>
          </cell>
          <cell r="J13">
            <v>169026.54</v>
          </cell>
          <cell r="K13">
            <v>4936.68</v>
          </cell>
          <cell r="L13">
            <v>74400.62</v>
          </cell>
          <cell r="M13">
            <v>0</v>
          </cell>
          <cell r="N13">
            <v>1402.95</v>
          </cell>
          <cell r="O13">
            <v>26</v>
          </cell>
          <cell r="P13">
            <v>2709</v>
          </cell>
          <cell r="Q13">
            <v>426809.71</v>
          </cell>
          <cell r="R13">
            <v>56411.93</v>
          </cell>
          <cell r="S13">
            <v>0</v>
          </cell>
          <cell r="T13">
            <v>1562.89</v>
          </cell>
        </row>
        <row r="14">
          <cell r="B14">
            <v>38596</v>
          </cell>
          <cell r="C14" t="str">
            <v>HMO</v>
          </cell>
          <cell r="D14" t="str">
            <v>PZ</v>
          </cell>
          <cell r="E14">
            <v>1097</v>
          </cell>
          <cell r="F14">
            <v>2726</v>
          </cell>
          <cell r="G14">
            <v>197270.69</v>
          </cell>
          <cell r="H14">
            <v>22743.33</v>
          </cell>
          <cell r="I14">
            <v>1577.85</v>
          </cell>
          <cell r="J14">
            <v>168896.83</v>
          </cell>
          <cell r="K14">
            <v>4931.01</v>
          </cell>
          <cell r="L14">
            <v>75559.509999999995</v>
          </cell>
          <cell r="M14">
            <v>0</v>
          </cell>
          <cell r="N14">
            <v>979</v>
          </cell>
          <cell r="O14">
            <v>25</v>
          </cell>
          <cell r="P14">
            <v>2718</v>
          </cell>
          <cell r="Q14">
            <v>563963.03</v>
          </cell>
          <cell r="R14">
            <v>68078.320000000007</v>
          </cell>
          <cell r="S14">
            <v>0</v>
          </cell>
          <cell r="T14">
            <v>2024.25</v>
          </cell>
        </row>
        <row r="15">
          <cell r="B15">
            <v>38626</v>
          </cell>
          <cell r="C15" t="str">
            <v>HMO</v>
          </cell>
          <cell r="D15" t="str">
            <v>PZ</v>
          </cell>
          <cell r="E15">
            <v>1101</v>
          </cell>
          <cell r="F15">
            <v>2732</v>
          </cell>
          <cell r="G15">
            <v>246157.41</v>
          </cell>
          <cell r="H15">
            <v>14203.97</v>
          </cell>
          <cell r="I15">
            <v>1452.82</v>
          </cell>
          <cell r="J15">
            <v>169383.23</v>
          </cell>
          <cell r="K15">
            <v>4944.24</v>
          </cell>
          <cell r="L15">
            <v>74894.59</v>
          </cell>
          <cell r="M15">
            <v>0</v>
          </cell>
          <cell r="N15">
            <v>680</v>
          </cell>
          <cell r="O15">
            <v>22</v>
          </cell>
          <cell r="P15">
            <v>2722</v>
          </cell>
          <cell r="Q15">
            <v>558141.62</v>
          </cell>
          <cell r="R15">
            <v>67772.62</v>
          </cell>
          <cell r="S15">
            <v>0</v>
          </cell>
          <cell r="T15">
            <v>2017.45</v>
          </cell>
        </row>
        <row r="16">
          <cell r="B16">
            <v>38657</v>
          </cell>
          <cell r="C16" t="str">
            <v>HMO</v>
          </cell>
          <cell r="D16" t="str">
            <v>PZ</v>
          </cell>
          <cell r="E16">
            <v>1103</v>
          </cell>
          <cell r="F16">
            <v>2741</v>
          </cell>
          <cell r="G16">
            <v>385689.22</v>
          </cell>
          <cell r="H16">
            <v>17607.05</v>
          </cell>
          <cell r="I16">
            <v>1863.19</v>
          </cell>
          <cell r="J16">
            <v>171103.12</v>
          </cell>
          <cell r="K16">
            <v>4965.03</v>
          </cell>
          <cell r="L16">
            <v>78284.490000000005</v>
          </cell>
          <cell r="M16">
            <v>0</v>
          </cell>
          <cell r="N16">
            <v>1546.95</v>
          </cell>
          <cell r="O16">
            <v>29</v>
          </cell>
          <cell r="P16">
            <v>2728</v>
          </cell>
          <cell r="Q16">
            <v>559925.01</v>
          </cell>
          <cell r="R16">
            <v>67957.16</v>
          </cell>
          <cell r="S16">
            <v>0</v>
          </cell>
          <cell r="T16">
            <v>2022.99</v>
          </cell>
        </row>
        <row r="17">
          <cell r="B17">
            <v>38687</v>
          </cell>
          <cell r="C17" t="str">
            <v>HMO</v>
          </cell>
          <cell r="D17" t="str">
            <v>PZ</v>
          </cell>
          <cell r="E17">
            <v>1101</v>
          </cell>
          <cell r="F17">
            <v>2737</v>
          </cell>
          <cell r="G17">
            <v>335684.13</v>
          </cell>
          <cell r="H17">
            <v>12038.78</v>
          </cell>
          <cell r="I17">
            <v>1754.36</v>
          </cell>
          <cell r="J17">
            <v>171889.58</v>
          </cell>
          <cell r="K17">
            <v>4980.1499999999996</v>
          </cell>
          <cell r="L17">
            <v>84726.53</v>
          </cell>
          <cell r="M17">
            <v>0</v>
          </cell>
          <cell r="N17">
            <v>629.95000000000005</v>
          </cell>
          <cell r="O17">
            <v>29</v>
          </cell>
          <cell r="P17">
            <v>2727</v>
          </cell>
          <cell r="Q17">
            <v>559331.27</v>
          </cell>
          <cell r="R17">
            <v>67899.94</v>
          </cell>
          <cell r="S17">
            <v>0</v>
          </cell>
          <cell r="T17">
            <v>2020.44</v>
          </cell>
        </row>
        <row r="18">
          <cell r="B18">
            <v>38718</v>
          </cell>
          <cell r="C18" t="str">
            <v>HMO</v>
          </cell>
          <cell r="D18" t="str">
            <v>PZ</v>
          </cell>
          <cell r="E18">
            <v>1099</v>
          </cell>
          <cell r="F18">
            <v>2737</v>
          </cell>
          <cell r="G18">
            <v>548279.92000000004</v>
          </cell>
          <cell r="H18">
            <v>12292.44</v>
          </cell>
          <cell r="I18">
            <v>1944.52</v>
          </cell>
          <cell r="J18">
            <v>179988.93</v>
          </cell>
          <cell r="K18">
            <v>4989.6000000000004</v>
          </cell>
          <cell r="L18">
            <v>82391.3</v>
          </cell>
          <cell r="M18">
            <v>0</v>
          </cell>
          <cell r="N18">
            <v>969</v>
          </cell>
          <cell r="O18">
            <v>29</v>
          </cell>
          <cell r="P18">
            <v>2725</v>
          </cell>
          <cell r="Q18">
            <v>558226.43000000005</v>
          </cell>
          <cell r="R18">
            <v>67810.45</v>
          </cell>
          <cell r="S18">
            <v>0</v>
          </cell>
          <cell r="T18">
            <v>2021.08</v>
          </cell>
        </row>
        <row r="19">
          <cell r="B19">
            <v>38749</v>
          </cell>
          <cell r="C19" t="str">
            <v>HMO</v>
          </cell>
          <cell r="D19" t="str">
            <v>PZ</v>
          </cell>
          <cell r="E19">
            <v>1104</v>
          </cell>
          <cell r="F19">
            <v>2751</v>
          </cell>
          <cell r="G19">
            <v>240888.45</v>
          </cell>
          <cell r="H19">
            <v>18970.14</v>
          </cell>
          <cell r="I19">
            <v>1944.52</v>
          </cell>
          <cell r="J19">
            <v>181402.21</v>
          </cell>
          <cell r="K19">
            <v>5025.51</v>
          </cell>
          <cell r="L19">
            <v>73995.86</v>
          </cell>
          <cell r="M19">
            <v>0</v>
          </cell>
          <cell r="N19">
            <v>1098.04</v>
          </cell>
          <cell r="O19">
            <v>29</v>
          </cell>
          <cell r="P19">
            <v>2741</v>
          </cell>
          <cell r="Q19">
            <v>560234.68999999994</v>
          </cell>
          <cell r="R19">
            <v>68040.149999999994</v>
          </cell>
          <cell r="S19">
            <v>0</v>
          </cell>
          <cell r="T19">
            <v>2027.19</v>
          </cell>
        </row>
        <row r="20">
          <cell r="B20">
            <v>38777</v>
          </cell>
          <cell r="C20" t="str">
            <v>HMO</v>
          </cell>
          <cell r="D20" t="str">
            <v>PZ</v>
          </cell>
          <cell r="E20">
            <v>1106</v>
          </cell>
          <cell r="F20">
            <v>2760</v>
          </cell>
          <cell r="G20">
            <v>334495.86</v>
          </cell>
          <cell r="H20">
            <v>24082.36</v>
          </cell>
          <cell r="I20">
            <v>1994.57</v>
          </cell>
          <cell r="J20">
            <v>179480.47</v>
          </cell>
          <cell r="K20">
            <v>4978.26</v>
          </cell>
          <cell r="L20">
            <v>88967.679999999993</v>
          </cell>
          <cell r="M20">
            <v>0</v>
          </cell>
          <cell r="N20">
            <v>647</v>
          </cell>
          <cell r="O20">
            <v>29</v>
          </cell>
          <cell r="P20">
            <v>2752</v>
          </cell>
          <cell r="Q20">
            <v>561008.32999999996</v>
          </cell>
          <cell r="R20">
            <v>68159.320000000007</v>
          </cell>
          <cell r="S20">
            <v>0</v>
          </cell>
          <cell r="T20">
            <v>2034.99</v>
          </cell>
        </row>
        <row r="21">
          <cell r="B21">
            <v>38808</v>
          </cell>
          <cell r="C21" t="str">
            <v>HMO</v>
          </cell>
          <cell r="D21" t="str">
            <v>PZ</v>
          </cell>
          <cell r="E21">
            <v>1109</v>
          </cell>
          <cell r="F21">
            <v>2769</v>
          </cell>
          <cell r="G21">
            <v>196673.41</v>
          </cell>
          <cell r="H21">
            <v>28443.79</v>
          </cell>
          <cell r="I21">
            <v>2076.92</v>
          </cell>
          <cell r="J21">
            <v>180474.97</v>
          </cell>
          <cell r="K21">
            <v>5002.83</v>
          </cell>
          <cell r="L21">
            <v>85410</v>
          </cell>
          <cell r="M21">
            <v>0</v>
          </cell>
          <cell r="N21">
            <v>780</v>
          </cell>
          <cell r="O21">
            <v>30</v>
          </cell>
          <cell r="P21">
            <v>2765</v>
          </cell>
          <cell r="Q21">
            <v>563268.13</v>
          </cell>
          <cell r="R21">
            <v>68480.13</v>
          </cell>
          <cell r="S21">
            <v>0</v>
          </cell>
          <cell r="T21">
            <v>2042.05</v>
          </cell>
        </row>
        <row r="22">
          <cell r="B22">
            <v>38838</v>
          </cell>
          <cell r="C22" t="str">
            <v>HMO</v>
          </cell>
          <cell r="D22" t="str">
            <v>PZ</v>
          </cell>
          <cell r="E22">
            <v>1107</v>
          </cell>
          <cell r="F22">
            <v>2770</v>
          </cell>
          <cell r="G22">
            <v>136917.28</v>
          </cell>
          <cell r="H22">
            <v>33466.519999999997</v>
          </cell>
          <cell r="I22">
            <v>2085.62</v>
          </cell>
          <cell r="J22">
            <v>180340.44</v>
          </cell>
          <cell r="K22">
            <v>4999.05</v>
          </cell>
          <cell r="L22">
            <v>89600.68</v>
          </cell>
          <cell r="M22">
            <v>0</v>
          </cell>
          <cell r="N22">
            <v>834</v>
          </cell>
          <cell r="O22">
            <v>30</v>
          </cell>
          <cell r="P22">
            <v>2761</v>
          </cell>
          <cell r="Q22">
            <v>562309.43999999994</v>
          </cell>
          <cell r="R22">
            <v>68361.91</v>
          </cell>
          <cell r="S22">
            <v>0</v>
          </cell>
          <cell r="T22">
            <v>2035.62</v>
          </cell>
        </row>
        <row r="23">
          <cell r="B23">
            <v>38869</v>
          </cell>
          <cell r="C23" t="str">
            <v>HMO</v>
          </cell>
          <cell r="D23" t="str">
            <v>PZ</v>
          </cell>
          <cell r="E23">
            <v>1110</v>
          </cell>
          <cell r="F23">
            <v>2773</v>
          </cell>
          <cell r="G23">
            <v>163524.41</v>
          </cell>
          <cell r="H23">
            <v>29811.85</v>
          </cell>
          <cell r="I23">
            <v>2111.73</v>
          </cell>
          <cell r="J23">
            <v>181815.32</v>
          </cell>
          <cell r="K23">
            <v>5014.17</v>
          </cell>
          <cell r="L23">
            <v>90313.65</v>
          </cell>
          <cell r="M23">
            <v>0</v>
          </cell>
          <cell r="N23">
            <v>584</v>
          </cell>
          <cell r="O23">
            <v>31</v>
          </cell>
          <cell r="P23">
            <v>2765</v>
          </cell>
          <cell r="Q23">
            <v>675919.61</v>
          </cell>
          <cell r="R23">
            <v>82151.25</v>
          </cell>
          <cell r="S23">
            <v>0</v>
          </cell>
          <cell r="T23">
            <v>2455.2199999999998</v>
          </cell>
        </row>
        <row r="24">
          <cell r="B24">
            <v>38899</v>
          </cell>
          <cell r="C24" t="str">
            <v>HMO</v>
          </cell>
          <cell r="D24" t="str">
            <v>PZ</v>
          </cell>
          <cell r="E24">
            <v>1129</v>
          </cell>
          <cell r="F24">
            <v>2747</v>
          </cell>
          <cell r="G24">
            <v>112626.58</v>
          </cell>
          <cell r="H24">
            <v>12553.6</v>
          </cell>
          <cell r="I24">
            <v>1966.41</v>
          </cell>
          <cell r="J24">
            <v>180590.85</v>
          </cell>
          <cell r="K24">
            <v>4923.45</v>
          </cell>
          <cell r="L24">
            <v>82075.62</v>
          </cell>
          <cell r="M24">
            <v>0</v>
          </cell>
          <cell r="N24">
            <v>670</v>
          </cell>
          <cell r="O24">
            <v>30</v>
          </cell>
          <cell r="P24">
            <v>2734</v>
          </cell>
          <cell r="Q24">
            <v>501081.94</v>
          </cell>
          <cell r="R24">
            <v>61122.5</v>
          </cell>
          <cell r="S24">
            <v>0</v>
          </cell>
          <cell r="T24">
            <v>1859.68</v>
          </cell>
        </row>
        <row r="25">
          <cell r="B25">
            <v>38930</v>
          </cell>
          <cell r="C25" t="str">
            <v>HMO</v>
          </cell>
          <cell r="D25" t="str">
            <v>PZ</v>
          </cell>
          <cell r="E25">
            <v>1137</v>
          </cell>
          <cell r="F25">
            <v>2768</v>
          </cell>
          <cell r="G25">
            <v>216890.3</v>
          </cell>
          <cell r="H25">
            <v>24212.79</v>
          </cell>
          <cell r="I25">
            <v>1966.41</v>
          </cell>
          <cell r="J25">
            <v>182559.73</v>
          </cell>
          <cell r="K25">
            <v>4946.13</v>
          </cell>
          <cell r="L25">
            <v>83840.479999999996</v>
          </cell>
          <cell r="M25">
            <v>0</v>
          </cell>
          <cell r="N25">
            <v>994.95</v>
          </cell>
          <cell r="O25">
            <v>29</v>
          </cell>
          <cell r="P25">
            <v>2751</v>
          </cell>
          <cell r="Q25">
            <v>501031.48</v>
          </cell>
          <cell r="R25">
            <v>61011.519999999997</v>
          </cell>
          <cell r="S25">
            <v>0</v>
          </cell>
          <cell r="T25">
            <v>1830.31</v>
          </cell>
        </row>
        <row r="26">
          <cell r="B26">
            <v>38961</v>
          </cell>
          <cell r="C26" t="str">
            <v>HMO</v>
          </cell>
          <cell r="D26" t="str">
            <v>PZ</v>
          </cell>
          <cell r="E26">
            <v>1168</v>
          </cell>
          <cell r="F26">
            <v>2819</v>
          </cell>
          <cell r="G26">
            <v>190218.04</v>
          </cell>
          <cell r="H26">
            <v>12691.55</v>
          </cell>
          <cell r="I26">
            <v>1970.9</v>
          </cell>
          <cell r="J26">
            <v>186302.05</v>
          </cell>
          <cell r="K26">
            <v>5044.41</v>
          </cell>
          <cell r="L26">
            <v>85898.35</v>
          </cell>
          <cell r="M26">
            <v>0</v>
          </cell>
          <cell r="N26">
            <v>1045</v>
          </cell>
          <cell r="O26">
            <v>30</v>
          </cell>
          <cell r="P26">
            <v>2810</v>
          </cell>
          <cell r="Q26">
            <v>608200.93000000005</v>
          </cell>
          <cell r="R26">
            <v>89724.3</v>
          </cell>
          <cell r="S26">
            <v>0</v>
          </cell>
          <cell r="T26">
            <v>2368.89</v>
          </cell>
        </row>
        <row r="27">
          <cell r="B27">
            <v>38991</v>
          </cell>
          <cell r="C27" t="str">
            <v>HMO</v>
          </cell>
          <cell r="D27" t="str">
            <v>PZ</v>
          </cell>
          <cell r="E27">
            <v>1171</v>
          </cell>
          <cell r="F27">
            <v>2807</v>
          </cell>
          <cell r="G27">
            <v>128457.51</v>
          </cell>
          <cell r="H27">
            <v>13381.17</v>
          </cell>
          <cell r="I27">
            <v>1918.82</v>
          </cell>
          <cell r="J27">
            <v>185683.21</v>
          </cell>
          <cell r="K27">
            <v>5027.3999999999996</v>
          </cell>
          <cell r="L27">
            <v>91110.64</v>
          </cell>
          <cell r="M27">
            <v>0</v>
          </cell>
          <cell r="N27">
            <v>730</v>
          </cell>
          <cell r="O27">
            <v>28</v>
          </cell>
          <cell r="P27">
            <v>2796</v>
          </cell>
          <cell r="Q27">
            <v>606373.56000000006</v>
          </cell>
          <cell r="R27">
            <v>89769.75</v>
          </cell>
          <cell r="S27">
            <v>0</v>
          </cell>
          <cell r="T27">
            <v>2363.0700000000002</v>
          </cell>
        </row>
        <row r="28">
          <cell r="B28">
            <v>39022</v>
          </cell>
          <cell r="C28" t="str">
            <v>HMO</v>
          </cell>
          <cell r="D28" t="str">
            <v>PZ</v>
          </cell>
          <cell r="E28">
            <v>1176</v>
          </cell>
          <cell r="F28">
            <v>2824</v>
          </cell>
          <cell r="G28">
            <v>159173.07</v>
          </cell>
          <cell r="H28">
            <v>13124.54</v>
          </cell>
          <cell r="I28">
            <v>1960.16</v>
          </cell>
          <cell r="J28">
            <v>186576.59</v>
          </cell>
          <cell r="K28">
            <v>5040.63</v>
          </cell>
          <cell r="L28">
            <v>90094.39</v>
          </cell>
          <cell r="M28">
            <v>0</v>
          </cell>
          <cell r="N28">
            <v>390</v>
          </cell>
          <cell r="O28">
            <v>29</v>
          </cell>
          <cell r="P28">
            <v>2807</v>
          </cell>
          <cell r="Q28">
            <v>607781.89</v>
          </cell>
          <cell r="R28">
            <v>89780.34</v>
          </cell>
          <cell r="S28">
            <v>0</v>
          </cell>
          <cell r="T28">
            <v>2366.36</v>
          </cell>
        </row>
        <row r="29">
          <cell r="B29">
            <v>39052</v>
          </cell>
          <cell r="C29" t="str">
            <v>HMO</v>
          </cell>
          <cell r="D29" t="str">
            <v>PZ</v>
          </cell>
          <cell r="E29">
            <v>1179</v>
          </cell>
          <cell r="F29">
            <v>2831</v>
          </cell>
          <cell r="G29">
            <v>129689.25</v>
          </cell>
          <cell r="H29">
            <v>8425.36</v>
          </cell>
          <cell r="I29">
            <v>1798.18</v>
          </cell>
          <cell r="J29">
            <v>187974</v>
          </cell>
          <cell r="K29">
            <v>5057.6400000000003</v>
          </cell>
          <cell r="L29">
            <v>91466.9</v>
          </cell>
          <cell r="M29">
            <v>0</v>
          </cell>
          <cell r="N29">
            <v>659.95</v>
          </cell>
          <cell r="O29">
            <v>28</v>
          </cell>
          <cell r="P29">
            <v>2817</v>
          </cell>
          <cell r="Q29">
            <v>609112.99</v>
          </cell>
          <cell r="R29">
            <v>89923.9</v>
          </cell>
          <cell r="S29">
            <v>0</v>
          </cell>
          <cell r="T29">
            <v>2367.4899999999998</v>
          </cell>
        </row>
        <row r="30">
          <cell r="B30">
            <v>39083</v>
          </cell>
          <cell r="C30" t="str">
            <v>HMO</v>
          </cell>
          <cell r="D30" t="str">
            <v>multi</v>
          </cell>
          <cell r="E30">
            <v>1183</v>
          </cell>
          <cell r="F30">
            <v>2836</v>
          </cell>
          <cell r="G30">
            <v>37397.050000000003</v>
          </cell>
          <cell r="H30">
            <v>3148.1</v>
          </cell>
          <cell r="I30">
            <v>1798.18</v>
          </cell>
          <cell r="J30">
            <v>198032.38</v>
          </cell>
          <cell r="K30">
            <v>5057.6400000000003</v>
          </cell>
          <cell r="L30">
            <v>47723.4</v>
          </cell>
          <cell r="M30">
            <v>0</v>
          </cell>
          <cell r="N30">
            <v>40</v>
          </cell>
          <cell r="O30">
            <v>28</v>
          </cell>
          <cell r="P30">
            <v>2816</v>
          </cell>
          <cell r="Q30">
            <v>611320.23</v>
          </cell>
          <cell r="R30">
            <v>90281.8</v>
          </cell>
          <cell r="S30">
            <v>0</v>
          </cell>
          <cell r="T30">
            <v>2375.54</v>
          </cell>
        </row>
      </sheetData>
      <sheetData sheetId="79" refreshError="1"/>
      <sheetData sheetId="80"/>
      <sheetData sheetId="81">
        <row r="9">
          <cell r="C9">
            <v>14569.9</v>
          </cell>
          <cell r="D9">
            <v>0</v>
          </cell>
          <cell r="E9">
            <v>0</v>
          </cell>
          <cell r="F9">
            <v>0</v>
          </cell>
          <cell r="G9">
            <v>-268</v>
          </cell>
          <cell r="H9">
            <v>0</v>
          </cell>
          <cell r="I9">
            <v>0</v>
          </cell>
          <cell r="J9">
            <v>0</v>
          </cell>
          <cell r="K9">
            <v>65215</v>
          </cell>
          <cell r="L9">
            <v>64336.24</v>
          </cell>
          <cell r="M9">
            <v>9531.7199999999993</v>
          </cell>
          <cell r="N9">
            <v>36549.9</v>
          </cell>
          <cell r="O9">
            <v>29005.94</v>
          </cell>
          <cell r="AO9">
            <v>0</v>
          </cell>
          <cell r="AP9">
            <v>0</v>
          </cell>
          <cell r="AQ9">
            <v>0</v>
          </cell>
          <cell r="AR9">
            <v>0</v>
          </cell>
          <cell r="AS9">
            <v>0</v>
          </cell>
          <cell r="AT9">
            <v>0</v>
          </cell>
          <cell r="AU9">
            <v>0</v>
          </cell>
          <cell r="AV9">
            <v>0</v>
          </cell>
          <cell r="AW9">
            <v>0</v>
          </cell>
          <cell r="AX9">
            <v>0</v>
          </cell>
          <cell r="AY9">
            <v>8036.32</v>
          </cell>
          <cell r="AZ9">
            <v>16648.45</v>
          </cell>
          <cell r="BA9">
            <v>18671.82</v>
          </cell>
          <cell r="CA9">
            <v>0</v>
          </cell>
          <cell r="CB9">
            <v>0</v>
          </cell>
          <cell r="CC9">
            <v>0</v>
          </cell>
          <cell r="CD9">
            <v>0</v>
          </cell>
          <cell r="CE9">
            <v>0</v>
          </cell>
          <cell r="CF9">
            <v>0</v>
          </cell>
          <cell r="CG9">
            <v>0</v>
          </cell>
          <cell r="CH9">
            <v>0</v>
          </cell>
          <cell r="CI9">
            <v>0</v>
          </cell>
          <cell r="CJ9">
            <v>0</v>
          </cell>
          <cell r="CK9">
            <v>0</v>
          </cell>
          <cell r="CL9">
            <v>0</v>
          </cell>
          <cell r="CM9">
            <v>0</v>
          </cell>
          <cell r="DM9">
            <v>0</v>
          </cell>
          <cell r="DN9">
            <v>0</v>
          </cell>
          <cell r="DO9">
            <v>0</v>
          </cell>
          <cell r="DP9">
            <v>0</v>
          </cell>
          <cell r="DQ9">
            <v>0</v>
          </cell>
          <cell r="DR9">
            <v>0</v>
          </cell>
          <cell r="DS9">
            <v>0</v>
          </cell>
          <cell r="DT9">
            <v>0</v>
          </cell>
          <cell r="DU9">
            <v>0</v>
          </cell>
          <cell r="DV9">
            <v>0</v>
          </cell>
          <cell r="DW9">
            <v>0</v>
          </cell>
          <cell r="DX9">
            <v>0</v>
          </cell>
          <cell r="DY9">
            <v>0</v>
          </cell>
          <cell r="FA9">
            <v>14569.9</v>
          </cell>
          <cell r="FB9">
            <v>0</v>
          </cell>
          <cell r="FC9">
            <v>0</v>
          </cell>
          <cell r="FD9">
            <v>0</v>
          </cell>
          <cell r="FE9">
            <v>-268</v>
          </cell>
          <cell r="FF9">
            <v>0</v>
          </cell>
          <cell r="FG9">
            <v>0</v>
          </cell>
          <cell r="FH9">
            <v>0</v>
          </cell>
          <cell r="FI9">
            <v>65215</v>
          </cell>
          <cell r="FJ9">
            <v>64336.24</v>
          </cell>
          <cell r="FK9">
            <v>9531.7199999999993</v>
          </cell>
          <cell r="FL9">
            <v>36549.9</v>
          </cell>
          <cell r="FM9">
            <v>29005.94</v>
          </cell>
        </row>
        <row r="10">
          <cell r="C10">
            <v>0</v>
          </cell>
          <cell r="D10">
            <v>0</v>
          </cell>
          <cell r="E10">
            <v>0</v>
          </cell>
          <cell r="F10">
            <v>-204.16</v>
          </cell>
          <cell r="G10">
            <v>1064</v>
          </cell>
          <cell r="H10">
            <v>0</v>
          </cell>
          <cell r="I10">
            <v>-1217</v>
          </cell>
          <cell r="J10">
            <v>0</v>
          </cell>
          <cell r="K10">
            <v>2006.57</v>
          </cell>
          <cell r="L10">
            <v>0</v>
          </cell>
          <cell r="M10">
            <v>158620.6</v>
          </cell>
          <cell r="N10">
            <v>38766.15</v>
          </cell>
          <cell r="O10">
            <v>163711.73000000001</v>
          </cell>
          <cell r="P10">
            <v>30304.2</v>
          </cell>
          <cell r="AO10">
            <v>0</v>
          </cell>
          <cell r="AP10">
            <v>0</v>
          </cell>
          <cell r="AQ10">
            <v>0</v>
          </cell>
          <cell r="AR10">
            <v>0</v>
          </cell>
          <cell r="AS10">
            <v>96.57</v>
          </cell>
          <cell r="AT10">
            <v>96.57</v>
          </cell>
          <cell r="AU10">
            <v>-4668.78</v>
          </cell>
          <cell r="AV10">
            <v>122.36</v>
          </cell>
          <cell r="AW10">
            <v>1400.79</v>
          </cell>
          <cell r="AX10">
            <v>128.76</v>
          </cell>
          <cell r="AY10">
            <v>482.97</v>
          </cell>
          <cell r="AZ10">
            <v>79471.7</v>
          </cell>
          <cell r="BA10">
            <v>10739.38</v>
          </cell>
          <cell r="BB10">
            <v>5297.5</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FA10">
            <v>0</v>
          </cell>
          <cell r="FB10">
            <v>0</v>
          </cell>
          <cell r="FC10">
            <v>0</v>
          </cell>
          <cell r="FD10">
            <v>-204.16</v>
          </cell>
          <cell r="FE10">
            <v>1064</v>
          </cell>
          <cell r="FF10">
            <v>0</v>
          </cell>
          <cell r="FG10">
            <v>-1217</v>
          </cell>
          <cell r="FH10">
            <v>0</v>
          </cell>
          <cell r="FI10">
            <v>2006.57</v>
          </cell>
          <cell r="FJ10">
            <v>0</v>
          </cell>
          <cell r="FK10">
            <v>158620.6</v>
          </cell>
          <cell r="FL10">
            <v>38766.15</v>
          </cell>
          <cell r="FM10">
            <v>163711.73000000001</v>
          </cell>
          <cell r="FN10">
            <v>30304.2</v>
          </cell>
        </row>
        <row r="11">
          <cell r="C11">
            <v>0</v>
          </cell>
          <cell r="D11">
            <v>0</v>
          </cell>
          <cell r="E11">
            <v>0</v>
          </cell>
          <cell r="F11">
            <v>150.9</v>
          </cell>
          <cell r="G11">
            <v>0</v>
          </cell>
          <cell r="H11">
            <v>0</v>
          </cell>
          <cell r="I11">
            <v>535</v>
          </cell>
          <cell r="J11">
            <v>2094.66</v>
          </cell>
          <cell r="K11">
            <v>0</v>
          </cell>
          <cell r="L11">
            <v>5993.27</v>
          </cell>
          <cell r="M11">
            <v>11629.74</v>
          </cell>
          <cell r="N11">
            <v>10225</v>
          </cell>
          <cell r="O11">
            <v>10326</v>
          </cell>
          <cell r="P11">
            <v>55632.87</v>
          </cell>
          <cell r="Q11">
            <v>44359.46</v>
          </cell>
          <cell r="AO11">
            <v>350.29</v>
          </cell>
          <cell r="AP11">
            <v>0</v>
          </cell>
          <cell r="AQ11">
            <v>0</v>
          </cell>
          <cell r="AR11">
            <v>0</v>
          </cell>
          <cell r="AS11">
            <v>276.77</v>
          </cell>
          <cell r="AT11">
            <v>32.19</v>
          </cell>
          <cell r="AU11">
            <v>294</v>
          </cell>
          <cell r="AV11">
            <v>1915.24</v>
          </cell>
          <cell r="AW11">
            <v>779.24</v>
          </cell>
          <cell r="AX11">
            <v>369.8</v>
          </cell>
          <cell r="AY11">
            <v>3693.32</v>
          </cell>
          <cell r="AZ11">
            <v>3722</v>
          </cell>
          <cell r="BA11">
            <v>0</v>
          </cell>
          <cell r="BB11">
            <v>8557.61</v>
          </cell>
          <cell r="BC11">
            <v>6210.93</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FA11">
            <v>0</v>
          </cell>
          <cell r="FB11">
            <v>0</v>
          </cell>
          <cell r="FC11">
            <v>0</v>
          </cell>
          <cell r="FD11">
            <v>150.9</v>
          </cell>
          <cell r="FE11">
            <v>0</v>
          </cell>
          <cell r="FF11">
            <v>0</v>
          </cell>
          <cell r="FG11">
            <v>535</v>
          </cell>
          <cell r="FH11">
            <v>2094.66</v>
          </cell>
          <cell r="FI11">
            <v>0</v>
          </cell>
          <cell r="FJ11">
            <v>5993.27</v>
          </cell>
          <cell r="FK11">
            <v>11629.74</v>
          </cell>
          <cell r="FL11">
            <v>10225</v>
          </cell>
          <cell r="FM11">
            <v>10326</v>
          </cell>
          <cell r="FN11">
            <v>55632.87</v>
          </cell>
          <cell r="FO11">
            <v>44359.46</v>
          </cell>
        </row>
        <row r="12">
          <cell r="C12">
            <v>1685.4</v>
          </cell>
          <cell r="D12">
            <v>0</v>
          </cell>
          <cell r="E12">
            <v>-708.27</v>
          </cell>
          <cell r="F12">
            <v>0</v>
          </cell>
          <cell r="G12">
            <v>0</v>
          </cell>
          <cell r="H12">
            <v>0</v>
          </cell>
          <cell r="I12">
            <v>124.72</v>
          </cell>
          <cell r="J12">
            <v>0</v>
          </cell>
          <cell r="K12">
            <v>3837.4</v>
          </cell>
          <cell r="L12">
            <v>894</v>
          </cell>
          <cell r="M12">
            <v>0</v>
          </cell>
          <cell r="N12">
            <v>16</v>
          </cell>
          <cell r="O12">
            <v>50422.74</v>
          </cell>
          <cell r="P12">
            <v>85460.49</v>
          </cell>
          <cell r="Q12">
            <v>21350.45</v>
          </cell>
          <cell r="R12">
            <v>18124.77</v>
          </cell>
          <cell r="AO12">
            <v>-244</v>
          </cell>
          <cell r="AP12">
            <v>0</v>
          </cell>
          <cell r="AQ12">
            <v>0</v>
          </cell>
          <cell r="AR12">
            <v>0</v>
          </cell>
          <cell r="AS12">
            <v>0</v>
          </cell>
          <cell r="AT12">
            <v>0</v>
          </cell>
          <cell r="AU12">
            <v>0</v>
          </cell>
          <cell r="AV12">
            <v>0</v>
          </cell>
          <cell r="AW12">
            <v>0.34</v>
          </cell>
          <cell r="AX12">
            <v>0</v>
          </cell>
          <cell r="AY12">
            <v>0</v>
          </cell>
          <cell r="AZ12">
            <v>0</v>
          </cell>
          <cell r="BA12">
            <v>4086.25</v>
          </cell>
          <cell r="BB12">
            <v>0</v>
          </cell>
          <cell r="BC12">
            <v>66300.070000000007</v>
          </cell>
          <cell r="BD12">
            <v>11788.92</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FA12">
            <v>1685.4</v>
          </cell>
          <cell r="FB12">
            <v>0</v>
          </cell>
          <cell r="FC12">
            <v>-708.27</v>
          </cell>
          <cell r="FD12">
            <v>0</v>
          </cell>
          <cell r="FE12">
            <v>0</v>
          </cell>
          <cell r="FF12">
            <v>0</v>
          </cell>
          <cell r="FG12">
            <v>124.72</v>
          </cell>
          <cell r="FH12">
            <v>0</v>
          </cell>
          <cell r="FI12">
            <v>3837.4</v>
          </cell>
          <cell r="FJ12">
            <v>894</v>
          </cell>
          <cell r="FK12">
            <v>0</v>
          </cell>
          <cell r="FL12">
            <v>16</v>
          </cell>
          <cell r="FM12">
            <v>50422.74</v>
          </cell>
          <cell r="FN12">
            <v>85460.49</v>
          </cell>
          <cell r="FO12">
            <v>21350.45</v>
          </cell>
          <cell r="FP12">
            <v>18124.77</v>
          </cell>
        </row>
        <row r="13">
          <cell r="C13">
            <v>694</v>
          </cell>
          <cell r="D13">
            <v>0</v>
          </cell>
          <cell r="E13">
            <v>149.74</v>
          </cell>
          <cell r="F13">
            <v>0</v>
          </cell>
          <cell r="G13">
            <v>-1120.67</v>
          </cell>
          <cell r="H13">
            <v>0</v>
          </cell>
          <cell r="I13">
            <v>0</v>
          </cell>
          <cell r="J13">
            <v>324</v>
          </cell>
          <cell r="K13">
            <v>0</v>
          </cell>
          <cell r="L13">
            <v>0</v>
          </cell>
          <cell r="M13">
            <v>1245</v>
          </cell>
          <cell r="N13">
            <v>173.05</v>
          </cell>
          <cell r="O13">
            <v>29401.85</v>
          </cell>
          <cell r="P13">
            <v>358.56</v>
          </cell>
          <cell r="Q13">
            <v>9477.44</v>
          </cell>
          <cell r="R13">
            <v>86084.44</v>
          </cell>
          <cell r="S13">
            <v>35466.379999999997</v>
          </cell>
          <cell r="AO13">
            <v>0</v>
          </cell>
          <cell r="AP13">
            <v>0</v>
          </cell>
          <cell r="AQ13">
            <v>0</v>
          </cell>
          <cell r="AR13">
            <v>0</v>
          </cell>
          <cell r="AS13">
            <v>0</v>
          </cell>
          <cell r="AT13">
            <v>68</v>
          </cell>
          <cell r="AU13">
            <v>0</v>
          </cell>
          <cell r="AV13">
            <v>0</v>
          </cell>
          <cell r="AW13">
            <v>0</v>
          </cell>
          <cell r="AX13">
            <v>0</v>
          </cell>
          <cell r="AY13">
            <v>0</v>
          </cell>
          <cell r="AZ13">
            <v>1659.73</v>
          </cell>
          <cell r="BA13">
            <v>420</v>
          </cell>
          <cell r="BB13">
            <v>3313.09</v>
          </cell>
          <cell r="BC13">
            <v>6377.2</v>
          </cell>
          <cell r="BD13">
            <v>17593.939999999999</v>
          </cell>
          <cell r="BE13">
            <v>1977.16</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FA13">
            <v>694</v>
          </cell>
          <cell r="FB13">
            <v>0</v>
          </cell>
          <cell r="FC13">
            <v>149.74</v>
          </cell>
          <cell r="FD13">
            <v>0</v>
          </cell>
          <cell r="FE13">
            <v>-1120.67</v>
          </cell>
          <cell r="FF13">
            <v>0</v>
          </cell>
          <cell r="FG13">
            <v>0</v>
          </cell>
          <cell r="FH13">
            <v>324</v>
          </cell>
          <cell r="FI13">
            <v>0</v>
          </cell>
          <cell r="FJ13">
            <v>0</v>
          </cell>
          <cell r="FK13">
            <v>1245</v>
          </cell>
          <cell r="FL13">
            <v>173.05</v>
          </cell>
          <cell r="FM13">
            <v>29401.85</v>
          </cell>
          <cell r="FN13">
            <v>358.56</v>
          </cell>
          <cell r="FO13">
            <v>9477.44</v>
          </cell>
          <cell r="FP13">
            <v>86084.44</v>
          </cell>
          <cell r="FQ13">
            <v>35466.379999999997</v>
          </cell>
        </row>
        <row r="14">
          <cell r="C14">
            <v>3172.4</v>
          </cell>
          <cell r="D14">
            <v>0</v>
          </cell>
          <cell r="E14">
            <v>0</v>
          </cell>
          <cell r="F14">
            <v>0</v>
          </cell>
          <cell r="G14">
            <v>0</v>
          </cell>
          <cell r="H14">
            <v>0</v>
          </cell>
          <cell r="I14">
            <v>0</v>
          </cell>
          <cell r="J14">
            <v>-147.72999999999999</v>
          </cell>
          <cell r="K14">
            <v>224.64</v>
          </cell>
          <cell r="L14">
            <v>649</v>
          </cell>
          <cell r="M14">
            <v>363</v>
          </cell>
          <cell r="N14">
            <v>3129</v>
          </cell>
          <cell r="O14">
            <v>901.3</v>
          </cell>
          <cell r="P14">
            <v>44.56</v>
          </cell>
          <cell r="Q14">
            <v>1429.04</v>
          </cell>
          <cell r="R14">
            <v>21752.15</v>
          </cell>
          <cell r="S14">
            <v>88015.07</v>
          </cell>
          <cell r="T14">
            <v>21255.96</v>
          </cell>
          <cell r="AO14">
            <v>0</v>
          </cell>
          <cell r="AP14">
            <v>839.15</v>
          </cell>
          <cell r="AQ14">
            <v>1401.63</v>
          </cell>
          <cell r="AR14">
            <v>0</v>
          </cell>
          <cell r="AS14">
            <v>0</v>
          </cell>
          <cell r="AT14">
            <v>0</v>
          </cell>
          <cell r="AU14">
            <v>0</v>
          </cell>
          <cell r="AV14">
            <v>0</v>
          </cell>
          <cell r="AW14">
            <v>0</v>
          </cell>
          <cell r="AX14">
            <v>0</v>
          </cell>
          <cell r="AY14">
            <v>577</v>
          </cell>
          <cell r="AZ14">
            <v>20.12</v>
          </cell>
          <cell r="BA14">
            <v>1319.5</v>
          </cell>
          <cell r="BB14">
            <v>50.18</v>
          </cell>
          <cell r="BC14">
            <v>4959.6000000000004</v>
          </cell>
          <cell r="BD14">
            <v>2852.25</v>
          </cell>
          <cell r="BE14">
            <v>16318.57</v>
          </cell>
          <cell r="BF14">
            <v>9985.5400000000009</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FA14">
            <v>3172.4</v>
          </cell>
          <cell r="FB14">
            <v>0</v>
          </cell>
          <cell r="FC14">
            <v>0</v>
          </cell>
          <cell r="FD14">
            <v>0</v>
          </cell>
          <cell r="FE14">
            <v>0</v>
          </cell>
          <cell r="FF14">
            <v>0</v>
          </cell>
          <cell r="FG14">
            <v>0</v>
          </cell>
          <cell r="FH14">
            <v>-147.72999999999999</v>
          </cell>
          <cell r="FI14">
            <v>224.64</v>
          </cell>
          <cell r="FJ14">
            <v>649</v>
          </cell>
          <cell r="FK14">
            <v>363</v>
          </cell>
          <cell r="FL14">
            <v>3129</v>
          </cell>
          <cell r="FM14">
            <v>901.3</v>
          </cell>
          <cell r="FN14">
            <v>44.56</v>
          </cell>
          <cell r="FO14">
            <v>1429.04</v>
          </cell>
          <cell r="FP14">
            <v>21752.15</v>
          </cell>
          <cell r="FQ14">
            <v>88015.07</v>
          </cell>
          <cell r="FR14">
            <v>21255.96</v>
          </cell>
        </row>
        <row r="15">
          <cell r="C15">
            <v>487.56</v>
          </cell>
          <cell r="D15">
            <v>0</v>
          </cell>
          <cell r="E15">
            <v>0</v>
          </cell>
          <cell r="F15">
            <v>0</v>
          </cell>
          <cell r="G15">
            <v>1586.48</v>
          </cell>
          <cell r="H15">
            <v>0</v>
          </cell>
          <cell r="I15">
            <v>0</v>
          </cell>
          <cell r="J15">
            <v>0</v>
          </cell>
          <cell r="K15">
            <v>0</v>
          </cell>
          <cell r="L15">
            <v>0</v>
          </cell>
          <cell r="M15">
            <v>0</v>
          </cell>
          <cell r="N15">
            <v>0</v>
          </cell>
          <cell r="O15">
            <v>0</v>
          </cell>
          <cell r="P15">
            <v>-32700</v>
          </cell>
          <cell r="Q15">
            <v>1982.54</v>
          </cell>
          <cell r="R15">
            <v>82040.259999999995</v>
          </cell>
          <cell r="S15">
            <v>5449</v>
          </cell>
          <cell r="T15">
            <v>137717.89000000001</v>
          </cell>
          <cell r="U15">
            <v>50548.4</v>
          </cell>
          <cell r="AO15">
            <v>0</v>
          </cell>
          <cell r="AP15">
            <v>0</v>
          </cell>
          <cell r="AQ15">
            <v>0</v>
          </cell>
          <cell r="AR15">
            <v>0</v>
          </cell>
          <cell r="AS15">
            <v>0</v>
          </cell>
          <cell r="AT15">
            <v>0</v>
          </cell>
          <cell r="AU15">
            <v>0</v>
          </cell>
          <cell r="AV15">
            <v>1857.75</v>
          </cell>
          <cell r="AW15">
            <v>0</v>
          </cell>
          <cell r="AX15">
            <v>0</v>
          </cell>
          <cell r="AY15">
            <v>0</v>
          </cell>
          <cell r="AZ15">
            <v>555.1</v>
          </cell>
          <cell r="BA15">
            <v>0</v>
          </cell>
          <cell r="BB15">
            <v>0</v>
          </cell>
          <cell r="BC15">
            <v>80.39</v>
          </cell>
          <cell r="BD15">
            <v>72498.78</v>
          </cell>
          <cell r="BE15">
            <v>47452.91</v>
          </cell>
          <cell r="BF15">
            <v>54018.46</v>
          </cell>
          <cell r="BG15">
            <v>24220.13</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FA15">
            <v>487.56</v>
          </cell>
          <cell r="FB15">
            <v>0</v>
          </cell>
          <cell r="FC15">
            <v>0</v>
          </cell>
          <cell r="FD15">
            <v>0</v>
          </cell>
          <cell r="FE15">
            <v>1586.48</v>
          </cell>
          <cell r="FF15">
            <v>0</v>
          </cell>
          <cell r="FG15">
            <v>0</v>
          </cell>
          <cell r="FH15">
            <v>0</v>
          </cell>
          <cell r="FI15">
            <v>0</v>
          </cell>
          <cell r="FJ15">
            <v>0</v>
          </cell>
          <cell r="FK15">
            <v>0</v>
          </cell>
          <cell r="FL15">
            <v>0</v>
          </cell>
          <cell r="FM15">
            <v>0</v>
          </cell>
          <cell r="FN15">
            <v>-32700</v>
          </cell>
          <cell r="FO15">
            <v>1982.54</v>
          </cell>
          <cell r="FP15">
            <v>82040.259999999995</v>
          </cell>
          <cell r="FQ15">
            <v>5449</v>
          </cell>
          <cell r="FR15">
            <v>137717.89000000001</v>
          </cell>
          <cell r="FS15">
            <v>50548.4</v>
          </cell>
        </row>
        <row r="16">
          <cell r="C16">
            <v>0</v>
          </cell>
          <cell r="D16">
            <v>0</v>
          </cell>
          <cell r="E16">
            <v>0</v>
          </cell>
          <cell r="F16">
            <v>0</v>
          </cell>
          <cell r="G16">
            <v>0</v>
          </cell>
          <cell r="H16">
            <v>0</v>
          </cell>
          <cell r="I16">
            <v>0</v>
          </cell>
          <cell r="J16">
            <v>0</v>
          </cell>
          <cell r="K16">
            <v>5512</v>
          </cell>
          <cell r="L16">
            <v>0</v>
          </cell>
          <cell r="M16">
            <v>0</v>
          </cell>
          <cell r="N16">
            <v>1343.64</v>
          </cell>
          <cell r="O16">
            <v>1170</v>
          </cell>
          <cell r="P16">
            <v>-36633</v>
          </cell>
          <cell r="Q16">
            <v>0</v>
          </cell>
          <cell r="R16">
            <v>2608.88</v>
          </cell>
          <cell r="S16">
            <v>11325.76</v>
          </cell>
          <cell r="T16">
            <v>2182.2800000000002</v>
          </cell>
          <cell r="U16">
            <v>85588.5</v>
          </cell>
          <cell r="V16">
            <v>14863.79</v>
          </cell>
          <cell r="AO16">
            <v>0</v>
          </cell>
          <cell r="AP16">
            <v>0</v>
          </cell>
          <cell r="AQ16">
            <v>0</v>
          </cell>
          <cell r="AR16">
            <v>94.24</v>
          </cell>
          <cell r="AS16">
            <v>0</v>
          </cell>
          <cell r="AT16">
            <v>231</v>
          </cell>
          <cell r="AU16">
            <v>0</v>
          </cell>
          <cell r="AV16">
            <v>0</v>
          </cell>
          <cell r="AW16">
            <v>0</v>
          </cell>
          <cell r="AX16">
            <v>0</v>
          </cell>
          <cell r="AY16">
            <v>0</v>
          </cell>
          <cell r="AZ16">
            <v>0</v>
          </cell>
          <cell r="BA16">
            <v>0</v>
          </cell>
          <cell r="BB16">
            <v>0</v>
          </cell>
          <cell r="BC16">
            <v>0</v>
          </cell>
          <cell r="BD16">
            <v>94.64</v>
          </cell>
          <cell r="BE16">
            <v>757.4</v>
          </cell>
          <cell r="BF16">
            <v>3993.96</v>
          </cell>
          <cell r="BG16">
            <v>45054.63</v>
          </cell>
          <cell r="BH16">
            <v>8191.58</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FA16">
            <v>0</v>
          </cell>
          <cell r="FB16">
            <v>0</v>
          </cell>
          <cell r="FC16">
            <v>0</v>
          </cell>
          <cell r="FD16">
            <v>0</v>
          </cell>
          <cell r="FE16">
            <v>0</v>
          </cell>
          <cell r="FF16">
            <v>0</v>
          </cell>
          <cell r="FG16">
            <v>0</v>
          </cell>
          <cell r="FH16">
            <v>0</v>
          </cell>
          <cell r="FI16">
            <v>5512</v>
          </cell>
          <cell r="FJ16">
            <v>0</v>
          </cell>
          <cell r="FK16">
            <v>0</v>
          </cell>
          <cell r="FL16">
            <v>1343.64</v>
          </cell>
          <cell r="FM16">
            <v>1170</v>
          </cell>
          <cell r="FN16">
            <v>-36633</v>
          </cell>
          <cell r="FO16">
            <v>0</v>
          </cell>
          <cell r="FP16">
            <v>2608.88</v>
          </cell>
          <cell r="FQ16">
            <v>11325.76</v>
          </cell>
          <cell r="FR16">
            <v>2182.2800000000002</v>
          </cell>
          <cell r="FS16">
            <v>85588.5</v>
          </cell>
          <cell r="FT16">
            <v>14863.79</v>
          </cell>
        </row>
        <row r="17">
          <cell r="C17">
            <v>0</v>
          </cell>
          <cell r="D17">
            <v>0</v>
          </cell>
          <cell r="E17">
            <v>0</v>
          </cell>
          <cell r="F17">
            <v>0</v>
          </cell>
          <cell r="G17">
            <v>0</v>
          </cell>
          <cell r="H17">
            <v>0</v>
          </cell>
          <cell r="I17">
            <v>418.41</v>
          </cell>
          <cell r="J17">
            <v>0</v>
          </cell>
          <cell r="K17">
            <v>0</v>
          </cell>
          <cell r="L17">
            <v>0</v>
          </cell>
          <cell r="M17">
            <v>0</v>
          </cell>
          <cell r="N17">
            <v>0</v>
          </cell>
          <cell r="O17">
            <v>143</v>
          </cell>
          <cell r="P17">
            <v>21142.15</v>
          </cell>
          <cell r="Q17">
            <v>60010.400000000001</v>
          </cell>
          <cell r="R17">
            <v>19604.900000000001</v>
          </cell>
          <cell r="S17">
            <v>26033.040000000001</v>
          </cell>
          <cell r="T17">
            <v>362.8</v>
          </cell>
          <cell r="U17">
            <v>75781.399999999994</v>
          </cell>
          <cell r="V17">
            <v>85890.68</v>
          </cell>
          <cell r="W17">
            <v>20921.400000000001</v>
          </cell>
          <cell r="AO17">
            <v>0</v>
          </cell>
          <cell r="AP17">
            <v>0</v>
          </cell>
          <cell r="AQ17">
            <v>0</v>
          </cell>
          <cell r="AR17">
            <v>0</v>
          </cell>
          <cell r="AS17">
            <v>0</v>
          </cell>
          <cell r="AT17">
            <v>0</v>
          </cell>
          <cell r="AU17">
            <v>0</v>
          </cell>
          <cell r="AV17">
            <v>0</v>
          </cell>
          <cell r="AW17">
            <v>0</v>
          </cell>
          <cell r="AX17">
            <v>0</v>
          </cell>
          <cell r="AY17">
            <v>419.99</v>
          </cell>
          <cell r="AZ17">
            <v>0</v>
          </cell>
          <cell r="BA17">
            <v>-1835</v>
          </cell>
          <cell r="BB17">
            <v>0</v>
          </cell>
          <cell r="BC17">
            <v>40.24</v>
          </cell>
          <cell r="BD17">
            <v>0</v>
          </cell>
          <cell r="BE17">
            <v>0</v>
          </cell>
          <cell r="BF17">
            <v>8081.05</v>
          </cell>
          <cell r="BG17">
            <v>2325.34</v>
          </cell>
          <cell r="BH17">
            <v>28812.6</v>
          </cell>
          <cell r="BI17">
            <v>3555.99</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FA17">
            <v>0</v>
          </cell>
          <cell r="FB17">
            <v>0</v>
          </cell>
          <cell r="FC17">
            <v>0</v>
          </cell>
          <cell r="FD17">
            <v>0</v>
          </cell>
          <cell r="FE17">
            <v>0</v>
          </cell>
          <cell r="FF17">
            <v>0</v>
          </cell>
          <cell r="FG17">
            <v>418.41</v>
          </cell>
          <cell r="FH17">
            <v>0</v>
          </cell>
          <cell r="FI17">
            <v>0</v>
          </cell>
          <cell r="FJ17">
            <v>0</v>
          </cell>
          <cell r="FK17">
            <v>0</v>
          </cell>
          <cell r="FL17">
            <v>0</v>
          </cell>
          <cell r="FM17">
            <v>143</v>
          </cell>
          <cell r="FN17">
            <v>21142.15</v>
          </cell>
          <cell r="FO17">
            <v>60010.400000000001</v>
          </cell>
          <cell r="FP17">
            <v>19604.900000000001</v>
          </cell>
          <cell r="FQ17">
            <v>26033.040000000001</v>
          </cell>
          <cell r="FR17">
            <v>362.8</v>
          </cell>
          <cell r="FS17">
            <v>75781.399999999994</v>
          </cell>
          <cell r="FT17">
            <v>85890.68</v>
          </cell>
          <cell r="FU17">
            <v>20921.400000000001</v>
          </cell>
        </row>
        <row r="18">
          <cell r="C18">
            <v>0</v>
          </cell>
          <cell r="D18">
            <v>0</v>
          </cell>
          <cell r="E18">
            <v>0</v>
          </cell>
          <cell r="F18">
            <v>0</v>
          </cell>
          <cell r="G18">
            <v>0</v>
          </cell>
          <cell r="H18">
            <v>0</v>
          </cell>
          <cell r="I18">
            <v>0</v>
          </cell>
          <cell r="J18">
            <v>0</v>
          </cell>
          <cell r="K18">
            <v>0</v>
          </cell>
          <cell r="L18">
            <v>0</v>
          </cell>
          <cell r="M18">
            <v>0</v>
          </cell>
          <cell r="N18">
            <v>0</v>
          </cell>
          <cell r="O18">
            <v>0</v>
          </cell>
          <cell r="P18">
            <v>124.72</v>
          </cell>
          <cell r="Q18">
            <v>0</v>
          </cell>
          <cell r="R18">
            <v>1170</v>
          </cell>
          <cell r="S18">
            <v>4318.5200000000004</v>
          </cell>
          <cell r="T18">
            <v>0</v>
          </cell>
          <cell r="U18">
            <v>150</v>
          </cell>
          <cell r="V18">
            <v>27859.55</v>
          </cell>
          <cell r="W18">
            <v>47896.959999999999</v>
          </cell>
          <cell r="X18">
            <v>14258.01</v>
          </cell>
          <cell r="AO18">
            <v>0</v>
          </cell>
          <cell r="AP18">
            <v>0</v>
          </cell>
          <cell r="AQ18">
            <v>0</v>
          </cell>
          <cell r="AR18">
            <v>0</v>
          </cell>
          <cell r="AS18">
            <v>0</v>
          </cell>
          <cell r="AT18">
            <v>0</v>
          </cell>
          <cell r="AU18">
            <v>0</v>
          </cell>
          <cell r="AV18">
            <v>0</v>
          </cell>
          <cell r="AW18">
            <v>0</v>
          </cell>
          <cell r="AX18">
            <v>0</v>
          </cell>
          <cell r="AY18">
            <v>0</v>
          </cell>
          <cell r="AZ18">
            <v>0</v>
          </cell>
          <cell r="BA18">
            <v>0</v>
          </cell>
          <cell r="BB18">
            <v>66.58</v>
          </cell>
          <cell r="BC18">
            <v>0</v>
          </cell>
          <cell r="BD18">
            <v>600</v>
          </cell>
          <cell r="BE18">
            <v>0</v>
          </cell>
          <cell r="BF18">
            <v>912.24</v>
          </cell>
          <cell r="BG18">
            <v>2596.61</v>
          </cell>
          <cell r="BH18">
            <v>21692.59</v>
          </cell>
          <cell r="BI18">
            <v>78294.850000000006</v>
          </cell>
          <cell r="BJ18">
            <v>1960.19</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124.72</v>
          </cell>
          <cell r="FO18">
            <v>0</v>
          </cell>
          <cell r="FP18">
            <v>1170</v>
          </cell>
          <cell r="FQ18">
            <v>4318.5200000000004</v>
          </cell>
          <cell r="FR18">
            <v>0</v>
          </cell>
          <cell r="FS18">
            <v>150</v>
          </cell>
          <cell r="FT18">
            <v>27859.55</v>
          </cell>
          <cell r="FU18">
            <v>47896.959999999999</v>
          </cell>
          <cell r="FV18">
            <v>14258.01</v>
          </cell>
        </row>
        <row r="19">
          <cell r="C19">
            <v>0</v>
          </cell>
          <cell r="D19">
            <v>0</v>
          </cell>
          <cell r="E19">
            <v>0</v>
          </cell>
          <cell r="F19">
            <v>0</v>
          </cell>
          <cell r="G19">
            <v>0</v>
          </cell>
          <cell r="H19">
            <v>0</v>
          </cell>
          <cell r="I19">
            <v>0</v>
          </cell>
          <cell r="J19">
            <v>0</v>
          </cell>
          <cell r="K19">
            <v>0</v>
          </cell>
          <cell r="L19">
            <v>0</v>
          </cell>
          <cell r="M19">
            <v>0</v>
          </cell>
          <cell r="N19">
            <v>0</v>
          </cell>
          <cell r="O19">
            <v>0</v>
          </cell>
          <cell r="P19">
            <v>90</v>
          </cell>
          <cell r="Q19">
            <v>548</v>
          </cell>
          <cell r="R19">
            <v>10868.4</v>
          </cell>
          <cell r="S19">
            <v>0</v>
          </cell>
          <cell r="T19">
            <v>153</v>
          </cell>
          <cell r="U19">
            <v>15659.6</v>
          </cell>
          <cell r="V19">
            <v>9926.48</v>
          </cell>
          <cell r="W19">
            <v>10026</v>
          </cell>
          <cell r="X19">
            <v>114205.9</v>
          </cell>
          <cell r="Y19">
            <v>9721.92</v>
          </cell>
          <cell r="AO19">
            <v>0</v>
          </cell>
          <cell r="AP19">
            <v>0</v>
          </cell>
          <cell r="AQ19">
            <v>0</v>
          </cell>
          <cell r="AR19">
            <v>0</v>
          </cell>
          <cell r="AS19">
            <v>0</v>
          </cell>
          <cell r="AT19">
            <v>0</v>
          </cell>
          <cell r="AU19">
            <v>0</v>
          </cell>
          <cell r="AV19">
            <v>2374</v>
          </cell>
          <cell r="AW19">
            <v>0</v>
          </cell>
          <cell r="AX19">
            <v>0</v>
          </cell>
          <cell r="AY19">
            <v>0</v>
          </cell>
          <cell r="AZ19">
            <v>0</v>
          </cell>
          <cell r="BA19">
            <v>0</v>
          </cell>
          <cell r="BB19">
            <v>762.65</v>
          </cell>
          <cell r="BC19">
            <v>0</v>
          </cell>
          <cell r="BD19">
            <v>0</v>
          </cell>
          <cell r="BE19">
            <v>10424.36</v>
          </cell>
          <cell r="BF19">
            <v>0</v>
          </cell>
          <cell r="BG19">
            <v>320.89999999999998</v>
          </cell>
          <cell r="BH19">
            <v>802.28</v>
          </cell>
          <cell r="BI19">
            <v>69.290000000000006</v>
          </cell>
          <cell r="BJ19">
            <v>18139.740000000002</v>
          </cell>
          <cell r="BK19">
            <v>91.22</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90</v>
          </cell>
          <cell r="FO19">
            <v>548</v>
          </cell>
          <cell r="FP19">
            <v>10868.4</v>
          </cell>
          <cell r="FQ19">
            <v>0</v>
          </cell>
          <cell r="FR19">
            <v>153</v>
          </cell>
          <cell r="FS19">
            <v>15659.6</v>
          </cell>
          <cell r="FT19">
            <v>9926.48</v>
          </cell>
          <cell r="FU19">
            <v>10026</v>
          </cell>
          <cell r="FV19">
            <v>114205.9</v>
          </cell>
          <cell r="FW19">
            <v>9721.92</v>
          </cell>
        </row>
        <row r="20">
          <cell r="C20">
            <v>0</v>
          </cell>
          <cell r="D20">
            <v>0</v>
          </cell>
          <cell r="E20">
            <v>0</v>
          </cell>
          <cell r="F20">
            <v>0</v>
          </cell>
          <cell r="G20">
            <v>0</v>
          </cell>
          <cell r="H20">
            <v>0</v>
          </cell>
          <cell r="I20">
            <v>0</v>
          </cell>
          <cell r="J20">
            <v>0</v>
          </cell>
          <cell r="K20">
            <v>0</v>
          </cell>
          <cell r="L20">
            <v>0</v>
          </cell>
          <cell r="M20">
            <v>0</v>
          </cell>
          <cell r="N20">
            <v>10844</v>
          </cell>
          <cell r="O20">
            <v>0</v>
          </cell>
          <cell r="P20">
            <v>0</v>
          </cell>
          <cell r="Q20">
            <v>-11250.33</v>
          </cell>
          <cell r="R20">
            <v>0</v>
          </cell>
          <cell r="S20">
            <v>1074</v>
          </cell>
          <cell r="T20">
            <v>814.4</v>
          </cell>
          <cell r="U20">
            <v>150</v>
          </cell>
          <cell r="V20">
            <v>64351.34</v>
          </cell>
          <cell r="W20">
            <v>7864.61</v>
          </cell>
          <cell r="X20">
            <v>43278</v>
          </cell>
          <cell r="Y20">
            <v>95022.15</v>
          </cell>
          <cell r="Z20">
            <v>4026.66</v>
          </cell>
          <cell r="AO20">
            <v>0</v>
          </cell>
          <cell r="AP20">
            <v>635.85</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697</v>
          </cell>
          <cell r="BH20">
            <v>255.05</v>
          </cell>
          <cell r="BI20">
            <v>446</v>
          </cell>
          <cell r="BJ20">
            <v>14894.02</v>
          </cell>
          <cell r="BK20">
            <v>29861.83</v>
          </cell>
          <cell r="BL20">
            <v>9907.99</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FA20">
            <v>0</v>
          </cell>
          <cell r="FB20">
            <v>0</v>
          </cell>
          <cell r="FC20">
            <v>0</v>
          </cell>
          <cell r="FD20">
            <v>0</v>
          </cell>
          <cell r="FE20">
            <v>0</v>
          </cell>
          <cell r="FF20">
            <v>0</v>
          </cell>
          <cell r="FG20">
            <v>0</v>
          </cell>
          <cell r="FH20">
            <v>0</v>
          </cell>
          <cell r="FI20">
            <v>0</v>
          </cell>
          <cell r="FJ20">
            <v>0</v>
          </cell>
          <cell r="FK20">
            <v>0</v>
          </cell>
          <cell r="FL20">
            <v>10844</v>
          </cell>
          <cell r="FM20">
            <v>0</v>
          </cell>
          <cell r="FN20">
            <v>0</v>
          </cell>
          <cell r="FO20">
            <v>-11250.33</v>
          </cell>
          <cell r="FP20">
            <v>0</v>
          </cell>
          <cell r="FQ20">
            <v>1074</v>
          </cell>
          <cell r="FR20">
            <v>814.4</v>
          </cell>
          <cell r="FS20">
            <v>150</v>
          </cell>
          <cell r="FT20">
            <v>64351.34</v>
          </cell>
          <cell r="FU20">
            <v>7864.61</v>
          </cell>
          <cell r="FV20">
            <v>43278</v>
          </cell>
          <cell r="FW20">
            <v>95022.15</v>
          </cell>
          <cell r="FX20">
            <v>4026.66</v>
          </cell>
        </row>
        <row r="21">
          <cell r="C21">
            <v>0</v>
          </cell>
          <cell r="D21">
            <v>0</v>
          </cell>
          <cell r="E21">
            <v>0</v>
          </cell>
          <cell r="F21">
            <v>0</v>
          </cell>
          <cell r="G21">
            <v>0</v>
          </cell>
          <cell r="H21">
            <v>0</v>
          </cell>
          <cell r="I21">
            <v>0</v>
          </cell>
          <cell r="J21">
            <v>0</v>
          </cell>
          <cell r="K21">
            <v>0</v>
          </cell>
          <cell r="L21">
            <v>0</v>
          </cell>
          <cell r="M21">
            <v>0</v>
          </cell>
          <cell r="N21">
            <v>10150</v>
          </cell>
          <cell r="O21">
            <v>0</v>
          </cell>
          <cell r="P21">
            <v>84.82</v>
          </cell>
          <cell r="Q21">
            <v>325</v>
          </cell>
          <cell r="R21">
            <v>-463</v>
          </cell>
          <cell r="S21">
            <v>28775</v>
          </cell>
          <cell r="T21">
            <v>388</v>
          </cell>
          <cell r="U21">
            <v>1052.93</v>
          </cell>
          <cell r="V21">
            <v>1023</v>
          </cell>
          <cell r="W21">
            <v>7000.44</v>
          </cell>
          <cell r="X21">
            <v>195871.26</v>
          </cell>
          <cell r="Y21">
            <v>79813</v>
          </cell>
          <cell r="Z21">
            <v>81153.42</v>
          </cell>
          <cell r="AA21">
            <v>7765.4</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304.64</v>
          </cell>
          <cell r="BF21">
            <v>322.56</v>
          </cell>
          <cell r="BG21">
            <v>1536.78</v>
          </cell>
          <cell r="BH21">
            <v>6294.9</v>
          </cell>
          <cell r="BI21">
            <v>3347.38</v>
          </cell>
          <cell r="BJ21">
            <v>337.21</v>
          </cell>
          <cell r="BK21">
            <v>51014.37</v>
          </cell>
          <cell r="BL21">
            <v>24178.2</v>
          </cell>
          <cell r="BM21">
            <v>1467.34</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FA21">
            <v>0</v>
          </cell>
          <cell r="FB21">
            <v>0</v>
          </cell>
          <cell r="FC21">
            <v>0</v>
          </cell>
          <cell r="FD21">
            <v>0</v>
          </cell>
          <cell r="FE21">
            <v>0</v>
          </cell>
          <cell r="FF21">
            <v>0</v>
          </cell>
          <cell r="FG21">
            <v>0</v>
          </cell>
          <cell r="FH21">
            <v>0</v>
          </cell>
          <cell r="FI21">
            <v>0</v>
          </cell>
          <cell r="FJ21">
            <v>0</v>
          </cell>
          <cell r="FK21">
            <v>0</v>
          </cell>
          <cell r="FL21">
            <v>10150</v>
          </cell>
          <cell r="FM21">
            <v>0</v>
          </cell>
          <cell r="FN21">
            <v>84.82</v>
          </cell>
          <cell r="FO21">
            <v>325</v>
          </cell>
          <cell r="FP21">
            <v>-463</v>
          </cell>
          <cell r="FQ21">
            <v>28775</v>
          </cell>
          <cell r="FR21">
            <v>388</v>
          </cell>
          <cell r="FS21">
            <v>1052.93</v>
          </cell>
          <cell r="FT21">
            <v>1023</v>
          </cell>
          <cell r="FU21">
            <v>7000.44</v>
          </cell>
          <cell r="FV21">
            <v>195871.26</v>
          </cell>
          <cell r="FW21">
            <v>79813</v>
          </cell>
          <cell r="FX21">
            <v>81153.42</v>
          </cell>
          <cell r="FY21">
            <v>7765.4</v>
          </cell>
        </row>
        <row r="22">
          <cell r="C22">
            <v>3550.84</v>
          </cell>
          <cell r="D22">
            <v>0</v>
          </cell>
          <cell r="E22">
            <v>0</v>
          </cell>
          <cell r="F22">
            <v>0</v>
          </cell>
          <cell r="G22">
            <v>0</v>
          </cell>
          <cell r="H22">
            <v>0</v>
          </cell>
          <cell r="I22">
            <v>0</v>
          </cell>
          <cell r="J22">
            <v>0</v>
          </cell>
          <cell r="K22">
            <v>0</v>
          </cell>
          <cell r="L22">
            <v>5120</v>
          </cell>
          <cell r="M22">
            <v>0</v>
          </cell>
          <cell r="N22">
            <v>25</v>
          </cell>
          <cell r="O22">
            <v>0</v>
          </cell>
          <cell r="P22">
            <v>-1173.8800000000001</v>
          </cell>
          <cell r="Q22">
            <v>0</v>
          </cell>
          <cell r="R22">
            <v>-533.67999999999995</v>
          </cell>
          <cell r="S22">
            <v>0</v>
          </cell>
          <cell r="T22">
            <v>0</v>
          </cell>
          <cell r="U22">
            <v>50</v>
          </cell>
          <cell r="V22">
            <v>3092.7</v>
          </cell>
          <cell r="W22">
            <v>877</v>
          </cell>
          <cell r="X22">
            <v>9399</v>
          </cell>
          <cell r="Y22">
            <v>12786</v>
          </cell>
          <cell r="Z22">
            <v>50671.14</v>
          </cell>
          <cell r="AA22">
            <v>80916.710000000006</v>
          </cell>
          <cell r="AB22">
            <v>26401.17</v>
          </cell>
          <cell r="AO22">
            <v>0</v>
          </cell>
          <cell r="AP22">
            <v>0</v>
          </cell>
          <cell r="AQ22">
            <v>0</v>
          </cell>
          <cell r="AR22">
            <v>0</v>
          </cell>
          <cell r="AS22">
            <v>0</v>
          </cell>
          <cell r="AT22">
            <v>1071.76</v>
          </cell>
          <cell r="AU22">
            <v>17172</v>
          </cell>
          <cell r="AV22">
            <v>0</v>
          </cell>
          <cell r="AW22">
            <v>22804.34</v>
          </cell>
          <cell r="AX22">
            <v>1058.49</v>
          </cell>
          <cell r="AY22">
            <v>0</v>
          </cell>
          <cell r="AZ22">
            <v>0</v>
          </cell>
          <cell r="BA22">
            <v>0</v>
          </cell>
          <cell r="BB22">
            <v>0</v>
          </cell>
          <cell r="BC22">
            <v>0</v>
          </cell>
          <cell r="BD22">
            <v>0</v>
          </cell>
          <cell r="BE22">
            <v>832</v>
          </cell>
          <cell r="BF22">
            <v>0</v>
          </cell>
          <cell r="BG22">
            <v>0</v>
          </cell>
          <cell r="BH22">
            <v>1402.54</v>
          </cell>
          <cell r="BI22">
            <v>6607.7</v>
          </cell>
          <cell r="BJ22">
            <v>4144.2</v>
          </cell>
          <cell r="BK22">
            <v>3601.64</v>
          </cell>
          <cell r="BL22">
            <v>5366</v>
          </cell>
          <cell r="BM22">
            <v>22293.09</v>
          </cell>
          <cell r="BN22">
            <v>3577.75</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FA22">
            <v>3550.84</v>
          </cell>
          <cell r="FB22">
            <v>0</v>
          </cell>
          <cell r="FC22">
            <v>0</v>
          </cell>
          <cell r="FD22">
            <v>0</v>
          </cell>
          <cell r="FE22">
            <v>0</v>
          </cell>
          <cell r="FF22">
            <v>0</v>
          </cell>
          <cell r="FG22">
            <v>0</v>
          </cell>
          <cell r="FH22">
            <v>0</v>
          </cell>
          <cell r="FI22">
            <v>0</v>
          </cell>
          <cell r="FJ22">
            <v>5120</v>
          </cell>
          <cell r="FK22">
            <v>0</v>
          </cell>
          <cell r="FL22">
            <v>25</v>
          </cell>
          <cell r="FM22">
            <v>0</v>
          </cell>
          <cell r="FN22">
            <v>-1173.8800000000001</v>
          </cell>
          <cell r="FO22">
            <v>0</v>
          </cell>
          <cell r="FP22">
            <v>-533.67999999999995</v>
          </cell>
          <cell r="FQ22">
            <v>0</v>
          </cell>
          <cell r="FR22">
            <v>0</v>
          </cell>
          <cell r="FS22">
            <v>50</v>
          </cell>
          <cell r="FT22">
            <v>3092.7</v>
          </cell>
          <cell r="FU22">
            <v>877</v>
          </cell>
          <cell r="FV22">
            <v>9399</v>
          </cell>
          <cell r="FW22">
            <v>12786</v>
          </cell>
          <cell r="FX22">
            <v>50671.14</v>
          </cell>
          <cell r="FY22">
            <v>80916.710000000006</v>
          </cell>
          <cell r="FZ22">
            <v>26401.17</v>
          </cell>
        </row>
        <row r="23">
          <cell r="C23">
            <v>0</v>
          </cell>
          <cell r="D23">
            <v>0</v>
          </cell>
          <cell r="E23">
            <v>0</v>
          </cell>
          <cell r="F23">
            <v>0</v>
          </cell>
          <cell r="G23">
            <v>0</v>
          </cell>
          <cell r="H23">
            <v>0</v>
          </cell>
          <cell r="I23">
            <v>0</v>
          </cell>
          <cell r="J23">
            <v>0</v>
          </cell>
          <cell r="K23">
            <v>472836</v>
          </cell>
          <cell r="L23">
            <v>144267</v>
          </cell>
          <cell r="M23">
            <v>0</v>
          </cell>
          <cell r="N23">
            <v>0</v>
          </cell>
          <cell r="O23">
            <v>589</v>
          </cell>
          <cell r="P23">
            <v>0</v>
          </cell>
          <cell r="Q23">
            <v>0</v>
          </cell>
          <cell r="R23">
            <v>0</v>
          </cell>
          <cell r="S23">
            <v>0</v>
          </cell>
          <cell r="T23">
            <v>0</v>
          </cell>
          <cell r="U23">
            <v>953.55</v>
          </cell>
          <cell r="V23">
            <v>734.64</v>
          </cell>
          <cell r="W23">
            <v>152254</v>
          </cell>
          <cell r="X23">
            <v>7842</v>
          </cell>
          <cell r="Y23">
            <v>78893.919999999998</v>
          </cell>
          <cell r="Z23">
            <v>406860.7</v>
          </cell>
          <cell r="AA23">
            <v>133893</v>
          </cell>
          <cell r="AB23">
            <v>156294.93</v>
          </cell>
          <cell r="AC23">
            <v>33352.82</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97.3</v>
          </cell>
          <cell r="BE23">
            <v>0</v>
          </cell>
          <cell r="BF23">
            <v>0</v>
          </cell>
          <cell r="BG23">
            <v>50.33</v>
          </cell>
          <cell r="BH23">
            <v>0</v>
          </cell>
          <cell r="BI23">
            <v>659.4</v>
          </cell>
          <cell r="BJ23">
            <v>0</v>
          </cell>
          <cell r="BK23">
            <v>0</v>
          </cell>
          <cell r="BL23">
            <v>2282.56</v>
          </cell>
          <cell r="BM23">
            <v>20414.97</v>
          </cell>
          <cell r="BN23">
            <v>8588.7999999999993</v>
          </cell>
          <cell r="BO23">
            <v>8859.43</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FA23">
            <v>0</v>
          </cell>
          <cell r="FB23">
            <v>0</v>
          </cell>
          <cell r="FC23">
            <v>0</v>
          </cell>
          <cell r="FD23">
            <v>0</v>
          </cell>
          <cell r="FE23">
            <v>0</v>
          </cell>
          <cell r="FF23">
            <v>0</v>
          </cell>
          <cell r="FG23">
            <v>0</v>
          </cell>
          <cell r="FH23">
            <v>0</v>
          </cell>
          <cell r="FI23">
            <v>472836</v>
          </cell>
          <cell r="FJ23">
            <v>144267</v>
          </cell>
          <cell r="FK23">
            <v>0</v>
          </cell>
          <cell r="FL23">
            <v>0</v>
          </cell>
          <cell r="FM23">
            <v>589</v>
          </cell>
          <cell r="FN23">
            <v>0</v>
          </cell>
          <cell r="FO23">
            <v>0</v>
          </cell>
          <cell r="FP23">
            <v>0</v>
          </cell>
          <cell r="FQ23">
            <v>0</v>
          </cell>
          <cell r="FR23">
            <v>0</v>
          </cell>
          <cell r="FS23">
            <v>953.55</v>
          </cell>
          <cell r="FT23">
            <v>734.64</v>
          </cell>
          <cell r="FU23">
            <v>152254</v>
          </cell>
          <cell r="FV23">
            <v>7842</v>
          </cell>
          <cell r="FW23">
            <v>78893.919999999998</v>
          </cell>
          <cell r="FX23">
            <v>406860.7</v>
          </cell>
          <cell r="FY23">
            <v>133893</v>
          </cell>
          <cell r="FZ23">
            <v>156294.93</v>
          </cell>
          <cell r="GA23">
            <v>33352.82</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-15477.3</v>
          </cell>
          <cell r="T24">
            <v>-11916.3</v>
          </cell>
          <cell r="U24">
            <v>0</v>
          </cell>
          <cell r="V24">
            <v>0</v>
          </cell>
          <cell r="W24">
            <v>0</v>
          </cell>
          <cell r="X24">
            <v>0</v>
          </cell>
          <cell r="Y24">
            <v>57381.919999999998</v>
          </cell>
          <cell r="Z24">
            <v>3404</v>
          </cell>
          <cell r="AA24">
            <v>0</v>
          </cell>
          <cell r="AB24">
            <v>147251.76</v>
          </cell>
          <cell r="AC24">
            <v>109855.59</v>
          </cell>
          <cell r="AD24">
            <v>47147.55</v>
          </cell>
          <cell r="AO24">
            <v>0</v>
          </cell>
          <cell r="AP24">
            <v>0</v>
          </cell>
          <cell r="AQ24">
            <v>0</v>
          </cell>
          <cell r="AR24">
            <v>0</v>
          </cell>
          <cell r="AS24">
            <v>0</v>
          </cell>
          <cell r="AT24">
            <v>0</v>
          </cell>
          <cell r="AU24">
            <v>0</v>
          </cell>
          <cell r="AV24">
            <v>0</v>
          </cell>
          <cell r="AW24">
            <v>0</v>
          </cell>
          <cell r="AX24">
            <v>0</v>
          </cell>
          <cell r="AY24">
            <v>10347.76</v>
          </cell>
          <cell r="AZ24">
            <v>0</v>
          </cell>
          <cell r="BA24">
            <v>0</v>
          </cell>
          <cell r="BB24">
            <v>0</v>
          </cell>
          <cell r="BC24">
            <v>0</v>
          </cell>
          <cell r="BD24">
            <v>0</v>
          </cell>
          <cell r="BE24">
            <v>0</v>
          </cell>
          <cell r="BF24">
            <v>-304.64</v>
          </cell>
          <cell r="BG24">
            <v>71.239999999999995</v>
          </cell>
          <cell r="BH24">
            <v>0</v>
          </cell>
          <cell r="BI24">
            <v>0</v>
          </cell>
          <cell r="BJ24">
            <v>618</v>
          </cell>
          <cell r="BK24">
            <v>64.38</v>
          </cell>
          <cell r="BL24">
            <v>1184.57</v>
          </cell>
          <cell r="BM24">
            <v>9886.57</v>
          </cell>
          <cell r="BN24">
            <v>2287.33</v>
          </cell>
          <cell r="BO24">
            <v>21943.45</v>
          </cell>
          <cell r="BP24">
            <v>19988.689999999999</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-15477.3</v>
          </cell>
          <cell r="FR24">
            <v>-11916.3</v>
          </cell>
          <cell r="FS24">
            <v>0</v>
          </cell>
          <cell r="FT24">
            <v>0</v>
          </cell>
          <cell r="FU24">
            <v>0</v>
          </cell>
          <cell r="FV24">
            <v>0</v>
          </cell>
          <cell r="FW24">
            <v>57381.919999999998</v>
          </cell>
          <cell r="FX24">
            <v>3404</v>
          </cell>
          <cell r="FY24">
            <v>0</v>
          </cell>
          <cell r="FZ24">
            <v>147251.76</v>
          </cell>
          <cell r="GA24">
            <v>109855.59</v>
          </cell>
          <cell r="GB24">
            <v>47147.55</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1008</v>
          </cell>
          <cell r="W25">
            <v>0</v>
          </cell>
          <cell r="X25">
            <v>0</v>
          </cell>
          <cell r="Y25">
            <v>1589</v>
          </cell>
          <cell r="Z25">
            <v>1582</v>
          </cell>
          <cell r="AA25">
            <v>13243.34</v>
          </cell>
          <cell r="AB25">
            <v>0</v>
          </cell>
          <cell r="AC25">
            <v>26369</v>
          </cell>
          <cell r="AD25">
            <v>71590.63</v>
          </cell>
          <cell r="AE25">
            <v>41220.730000000003</v>
          </cell>
          <cell r="AO25">
            <v>0</v>
          </cell>
          <cell r="AP25">
            <v>0</v>
          </cell>
          <cell r="AQ25">
            <v>41905.14</v>
          </cell>
          <cell r="AR25">
            <v>8274</v>
          </cell>
          <cell r="AS25">
            <v>0</v>
          </cell>
          <cell r="AT25">
            <v>0</v>
          </cell>
          <cell r="AU25">
            <v>0</v>
          </cell>
          <cell r="AV25">
            <v>36947.269999999997</v>
          </cell>
          <cell r="AW25">
            <v>0</v>
          </cell>
          <cell r="AX25">
            <v>0</v>
          </cell>
          <cell r="AY25">
            <v>0</v>
          </cell>
          <cell r="AZ25">
            <v>0</v>
          </cell>
          <cell r="BA25">
            <v>0</v>
          </cell>
          <cell r="BB25">
            <v>0</v>
          </cell>
          <cell r="BC25">
            <v>0</v>
          </cell>
          <cell r="BD25">
            <v>0</v>
          </cell>
          <cell r="BE25">
            <v>0</v>
          </cell>
          <cell r="BF25">
            <v>0</v>
          </cell>
          <cell r="BG25">
            <v>0</v>
          </cell>
          <cell r="BH25">
            <v>0</v>
          </cell>
          <cell r="BI25">
            <v>0</v>
          </cell>
          <cell r="BJ25">
            <v>318.11</v>
          </cell>
          <cell r="BK25">
            <v>0</v>
          </cell>
          <cell r="BL25">
            <v>419.99</v>
          </cell>
          <cell r="BM25">
            <v>0</v>
          </cell>
          <cell r="BN25">
            <v>876.83</v>
          </cell>
          <cell r="BO25">
            <v>0</v>
          </cell>
          <cell r="BP25">
            <v>34015.47</v>
          </cell>
          <cell r="BQ25">
            <v>4767.47</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1008</v>
          </cell>
          <cell r="FU25">
            <v>0</v>
          </cell>
          <cell r="FV25">
            <v>0</v>
          </cell>
          <cell r="FW25">
            <v>1589</v>
          </cell>
          <cell r="FX25">
            <v>1582</v>
          </cell>
          <cell r="FY25">
            <v>13243.34</v>
          </cell>
          <cell r="FZ25">
            <v>0</v>
          </cell>
          <cell r="GA25">
            <v>26369</v>
          </cell>
          <cell r="GB25">
            <v>71590.63</v>
          </cell>
          <cell r="GC25">
            <v>41220.730000000003</v>
          </cell>
        </row>
        <row r="26">
          <cell r="C26">
            <v>0</v>
          </cell>
          <cell r="D26">
            <v>0</v>
          </cell>
          <cell r="E26">
            <v>0</v>
          </cell>
          <cell r="F26">
            <v>0</v>
          </cell>
          <cell r="G26">
            <v>0</v>
          </cell>
          <cell r="H26">
            <v>0</v>
          </cell>
          <cell r="I26">
            <v>0</v>
          </cell>
          <cell r="J26">
            <v>0</v>
          </cell>
          <cell r="K26">
            <v>0</v>
          </cell>
          <cell r="L26">
            <v>0</v>
          </cell>
          <cell r="M26">
            <v>0</v>
          </cell>
          <cell r="N26">
            <v>0</v>
          </cell>
          <cell r="O26">
            <v>0</v>
          </cell>
          <cell r="P26">
            <v>796</v>
          </cell>
          <cell r="Q26">
            <v>0</v>
          </cell>
          <cell r="R26">
            <v>0</v>
          </cell>
          <cell r="S26">
            <v>643.87</v>
          </cell>
          <cell r="T26">
            <v>0</v>
          </cell>
          <cell r="U26">
            <v>13.66</v>
          </cell>
          <cell r="V26">
            <v>-12102.55</v>
          </cell>
          <cell r="W26">
            <v>0</v>
          </cell>
          <cell r="X26">
            <v>0</v>
          </cell>
          <cell r="Y26">
            <v>0</v>
          </cell>
          <cell r="Z26">
            <v>0</v>
          </cell>
          <cell r="AA26">
            <v>45</v>
          </cell>
          <cell r="AB26">
            <v>400</v>
          </cell>
          <cell r="AC26">
            <v>0</v>
          </cell>
          <cell r="AD26">
            <v>7965.23</v>
          </cell>
          <cell r="AE26">
            <v>80784.72</v>
          </cell>
          <cell r="AF26">
            <v>9232.16</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26458.17</v>
          </cell>
          <cell r="BL26">
            <v>717.66</v>
          </cell>
          <cell r="BM26">
            <v>472.5</v>
          </cell>
          <cell r="BN26">
            <v>0</v>
          </cell>
          <cell r="BO26">
            <v>18639.080000000002</v>
          </cell>
          <cell r="BP26">
            <v>97341.73</v>
          </cell>
          <cell r="BQ26">
            <v>28756.27</v>
          </cell>
          <cell r="BR26">
            <v>8813.2999999999993</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796</v>
          </cell>
          <cell r="FO26">
            <v>0</v>
          </cell>
          <cell r="FP26">
            <v>0</v>
          </cell>
          <cell r="FQ26">
            <v>643.87</v>
          </cell>
          <cell r="FR26">
            <v>0</v>
          </cell>
          <cell r="FS26">
            <v>13.66</v>
          </cell>
          <cell r="FT26">
            <v>-12102.55</v>
          </cell>
          <cell r="FU26">
            <v>0</v>
          </cell>
          <cell r="FV26">
            <v>0</v>
          </cell>
          <cell r="FW26">
            <v>0</v>
          </cell>
          <cell r="FX26">
            <v>0</v>
          </cell>
          <cell r="FY26">
            <v>45</v>
          </cell>
          <cell r="FZ26">
            <v>400</v>
          </cell>
          <cell r="GA26">
            <v>0</v>
          </cell>
          <cell r="GB26">
            <v>7965.23</v>
          </cell>
          <cell r="GC26">
            <v>80784.72</v>
          </cell>
          <cell r="GD26">
            <v>9232.16</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-1301.5999999999999</v>
          </cell>
          <cell r="T27">
            <v>0</v>
          </cell>
          <cell r="U27">
            <v>0</v>
          </cell>
          <cell r="V27">
            <v>0</v>
          </cell>
          <cell r="W27">
            <v>140.01</v>
          </cell>
          <cell r="X27">
            <v>0</v>
          </cell>
          <cell r="Y27">
            <v>742</v>
          </cell>
          <cell r="Z27">
            <v>582</v>
          </cell>
          <cell r="AA27">
            <v>4717</v>
          </cell>
          <cell r="AB27">
            <v>2010</v>
          </cell>
          <cell r="AC27">
            <v>18140</v>
          </cell>
          <cell r="AD27">
            <v>9678.8700000000008</v>
          </cell>
          <cell r="AE27">
            <v>26405.07</v>
          </cell>
          <cell r="AF27">
            <v>78658.98</v>
          </cell>
          <cell r="AG27">
            <v>41137.56</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330.4</v>
          </cell>
          <cell r="BI27">
            <v>1493.43</v>
          </cell>
          <cell r="BJ27">
            <v>12825.92</v>
          </cell>
          <cell r="BK27">
            <v>0</v>
          </cell>
          <cell r="BL27">
            <v>0</v>
          </cell>
          <cell r="BM27">
            <v>700</v>
          </cell>
          <cell r="BN27">
            <v>0</v>
          </cell>
          <cell r="BO27">
            <v>364.7</v>
          </cell>
          <cell r="BP27">
            <v>28404.3</v>
          </cell>
          <cell r="BQ27">
            <v>8651.56</v>
          </cell>
          <cell r="BR27">
            <v>39387.85</v>
          </cell>
          <cell r="BS27">
            <v>13991.87</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-1301.5999999999999</v>
          </cell>
          <cell r="FR27">
            <v>0</v>
          </cell>
          <cell r="FS27">
            <v>0</v>
          </cell>
          <cell r="FT27">
            <v>0</v>
          </cell>
          <cell r="FU27">
            <v>140.01</v>
          </cell>
          <cell r="FV27">
            <v>0</v>
          </cell>
          <cell r="FW27">
            <v>742</v>
          </cell>
          <cell r="FX27">
            <v>582</v>
          </cell>
          <cell r="FY27">
            <v>4717</v>
          </cell>
          <cell r="FZ27">
            <v>2010</v>
          </cell>
          <cell r="GA27">
            <v>18140</v>
          </cell>
          <cell r="GB27">
            <v>9678.8700000000008</v>
          </cell>
          <cell r="GC27">
            <v>26405.07</v>
          </cell>
          <cell r="GD27">
            <v>78658.98</v>
          </cell>
          <cell r="GE27">
            <v>41137.56</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1195</v>
          </cell>
          <cell r="W28">
            <v>-140.01</v>
          </cell>
          <cell r="X28">
            <v>152.05000000000001</v>
          </cell>
          <cell r="Y28">
            <v>-265.77999999999997</v>
          </cell>
          <cell r="Z28">
            <v>0</v>
          </cell>
          <cell r="AA28">
            <v>0</v>
          </cell>
          <cell r="AB28">
            <v>0</v>
          </cell>
          <cell r="AC28">
            <v>0</v>
          </cell>
          <cell r="AD28">
            <v>0</v>
          </cell>
          <cell r="AE28">
            <v>1640.14</v>
          </cell>
          <cell r="AF28">
            <v>23885.439999999999</v>
          </cell>
          <cell r="AG28">
            <v>113357.46</v>
          </cell>
          <cell r="AH28">
            <v>34042.31</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20819.05</v>
          </cell>
          <cell r="BJ28">
            <v>0</v>
          </cell>
          <cell r="BK28">
            <v>0</v>
          </cell>
          <cell r="BL28">
            <v>265.56</v>
          </cell>
          <cell r="BM28">
            <v>0</v>
          </cell>
          <cell r="BN28">
            <v>331.55</v>
          </cell>
          <cell r="BO28">
            <v>9901.8700000000008</v>
          </cell>
          <cell r="BP28">
            <v>262.64999999999998</v>
          </cell>
          <cell r="BQ28">
            <v>364</v>
          </cell>
          <cell r="BR28">
            <v>8904.94</v>
          </cell>
          <cell r="BS28">
            <v>57351.61</v>
          </cell>
          <cell r="BT28">
            <v>5436.6</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1195</v>
          </cell>
          <cell r="FU28">
            <v>-140.01</v>
          </cell>
          <cell r="FV28">
            <v>152.05000000000001</v>
          </cell>
          <cell r="FW28">
            <v>-265.77999999999997</v>
          </cell>
          <cell r="FX28">
            <v>0</v>
          </cell>
          <cell r="FY28">
            <v>0</v>
          </cell>
          <cell r="FZ28">
            <v>0</v>
          </cell>
          <cell r="GA28">
            <v>0</v>
          </cell>
          <cell r="GB28">
            <v>0</v>
          </cell>
          <cell r="GC28">
            <v>1640.14</v>
          </cell>
          <cell r="GD28">
            <v>23885.439999999999</v>
          </cell>
          <cell r="GE28">
            <v>113357.46</v>
          </cell>
          <cell r="GF28">
            <v>34042.31</v>
          </cell>
        </row>
        <row r="29">
          <cell r="C29">
            <v>0</v>
          </cell>
          <cell r="D29">
            <v>0</v>
          </cell>
          <cell r="E29">
            <v>0</v>
          </cell>
          <cell r="F29">
            <v>0</v>
          </cell>
          <cell r="G29">
            <v>0</v>
          </cell>
          <cell r="H29">
            <v>0</v>
          </cell>
          <cell r="I29">
            <v>0</v>
          </cell>
          <cell r="J29">
            <v>0</v>
          </cell>
          <cell r="K29">
            <v>0</v>
          </cell>
          <cell r="L29">
            <v>0</v>
          </cell>
          <cell r="M29">
            <v>0</v>
          </cell>
          <cell r="N29">
            <v>0</v>
          </cell>
          <cell r="O29">
            <v>0</v>
          </cell>
          <cell r="P29">
            <v>25.58</v>
          </cell>
          <cell r="Q29">
            <v>34.1</v>
          </cell>
          <cell r="R29">
            <v>0</v>
          </cell>
          <cell r="S29">
            <v>0</v>
          </cell>
          <cell r="T29">
            <v>0</v>
          </cell>
          <cell r="U29">
            <v>0</v>
          </cell>
          <cell r="V29">
            <v>0</v>
          </cell>
          <cell r="W29">
            <v>0</v>
          </cell>
          <cell r="X29">
            <v>0</v>
          </cell>
          <cell r="Y29">
            <v>0</v>
          </cell>
          <cell r="Z29">
            <v>0</v>
          </cell>
          <cell r="AA29">
            <v>0</v>
          </cell>
          <cell r="AB29">
            <v>2138</v>
          </cell>
          <cell r="AC29">
            <v>0</v>
          </cell>
          <cell r="AD29">
            <v>0</v>
          </cell>
          <cell r="AE29">
            <v>204.75</v>
          </cell>
          <cell r="AF29">
            <v>518</v>
          </cell>
          <cell r="AG29">
            <v>8779.2800000000007</v>
          </cell>
          <cell r="AH29">
            <v>49094.46</v>
          </cell>
          <cell r="AI29">
            <v>26506.37</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1622.4</v>
          </cell>
          <cell r="BD29">
            <v>0</v>
          </cell>
          <cell r="BE29">
            <v>0</v>
          </cell>
          <cell r="BF29">
            <v>1036</v>
          </cell>
          <cell r="BG29">
            <v>0</v>
          </cell>
          <cell r="BH29">
            <v>-2224.87</v>
          </cell>
          <cell r="BI29">
            <v>0</v>
          </cell>
          <cell r="BJ29">
            <v>100</v>
          </cell>
          <cell r="BK29">
            <v>0</v>
          </cell>
          <cell r="BL29">
            <v>0</v>
          </cell>
          <cell r="BM29">
            <v>0</v>
          </cell>
          <cell r="BN29">
            <v>0</v>
          </cell>
          <cell r="BO29">
            <v>0</v>
          </cell>
          <cell r="BP29">
            <v>2180.02</v>
          </cell>
          <cell r="BQ29">
            <v>64.38</v>
          </cell>
          <cell r="BR29">
            <v>300.25</v>
          </cell>
          <cell r="BS29">
            <v>14445.3</v>
          </cell>
          <cell r="BT29">
            <v>35385.71</v>
          </cell>
          <cell r="BU29">
            <v>27851.83</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25.58</v>
          </cell>
          <cell r="FO29">
            <v>34.1</v>
          </cell>
          <cell r="FP29">
            <v>0</v>
          </cell>
          <cell r="FQ29">
            <v>0</v>
          </cell>
          <cell r="FR29">
            <v>0</v>
          </cell>
          <cell r="FS29">
            <v>0</v>
          </cell>
          <cell r="FT29">
            <v>0</v>
          </cell>
          <cell r="FU29">
            <v>0</v>
          </cell>
          <cell r="FV29">
            <v>0</v>
          </cell>
          <cell r="FW29">
            <v>0</v>
          </cell>
          <cell r="FX29">
            <v>0</v>
          </cell>
          <cell r="FY29">
            <v>0</v>
          </cell>
          <cell r="FZ29">
            <v>2138</v>
          </cell>
          <cell r="GA29">
            <v>0</v>
          </cell>
          <cell r="GB29">
            <v>0</v>
          </cell>
          <cell r="GC29">
            <v>204.75</v>
          </cell>
          <cell r="GD29">
            <v>518</v>
          </cell>
          <cell r="GE29">
            <v>8779.2800000000007</v>
          </cell>
          <cell r="GF29">
            <v>49094.46</v>
          </cell>
          <cell r="GG29">
            <v>26506.37</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3079</v>
          </cell>
          <cell r="W30">
            <v>0</v>
          </cell>
          <cell r="X30">
            <v>0</v>
          </cell>
          <cell r="Y30">
            <v>0</v>
          </cell>
          <cell r="Z30">
            <v>0</v>
          </cell>
          <cell r="AA30">
            <v>220</v>
          </cell>
          <cell r="AB30">
            <v>0</v>
          </cell>
          <cell r="AC30">
            <v>235</v>
          </cell>
          <cell r="AD30">
            <v>0</v>
          </cell>
          <cell r="AE30">
            <v>13651</v>
          </cell>
          <cell r="AF30">
            <v>332</v>
          </cell>
          <cell r="AG30">
            <v>1965</v>
          </cell>
          <cell r="AH30">
            <v>71636.23</v>
          </cell>
          <cell r="AI30">
            <v>72560.679999999993</v>
          </cell>
          <cell r="AJ30">
            <v>27201.06</v>
          </cell>
          <cell r="AO30">
            <v>0</v>
          </cell>
          <cell r="AP30">
            <v>0</v>
          </cell>
          <cell r="AQ30">
            <v>0</v>
          </cell>
          <cell r="AR30">
            <v>0</v>
          </cell>
          <cell r="AS30">
            <v>0</v>
          </cell>
          <cell r="AT30">
            <v>3225</v>
          </cell>
          <cell r="AU30">
            <v>0</v>
          </cell>
          <cell r="AV30">
            <v>0</v>
          </cell>
          <cell r="AW30">
            <v>0</v>
          </cell>
          <cell r="AX30">
            <v>0</v>
          </cell>
          <cell r="AY30">
            <v>0</v>
          </cell>
          <cell r="AZ30">
            <v>0</v>
          </cell>
          <cell r="BA30">
            <v>0</v>
          </cell>
          <cell r="BB30">
            <v>0</v>
          </cell>
          <cell r="BC30">
            <v>0</v>
          </cell>
          <cell r="BD30">
            <v>0</v>
          </cell>
          <cell r="BE30">
            <v>0</v>
          </cell>
          <cell r="BF30">
            <v>0</v>
          </cell>
          <cell r="BG30">
            <v>0</v>
          </cell>
          <cell r="BH30">
            <v>201.6</v>
          </cell>
          <cell r="BI30">
            <v>0</v>
          </cell>
          <cell r="BJ30">
            <v>0</v>
          </cell>
          <cell r="BK30">
            <v>0</v>
          </cell>
          <cell r="BL30">
            <v>0</v>
          </cell>
          <cell r="BM30">
            <v>0</v>
          </cell>
          <cell r="BN30">
            <v>0</v>
          </cell>
          <cell r="BO30">
            <v>0</v>
          </cell>
          <cell r="BP30">
            <v>0</v>
          </cell>
          <cell r="BQ30">
            <v>0</v>
          </cell>
          <cell r="BR30">
            <v>12.07</v>
          </cell>
          <cell r="BS30">
            <v>2493.4</v>
          </cell>
          <cell r="BT30">
            <v>9983.1299999999992</v>
          </cell>
          <cell r="BU30">
            <v>8845.49</v>
          </cell>
          <cell r="BV30">
            <v>25174.69</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3079</v>
          </cell>
          <cell r="FU30">
            <v>0</v>
          </cell>
          <cell r="FV30">
            <v>0</v>
          </cell>
          <cell r="FW30">
            <v>0</v>
          </cell>
          <cell r="FX30">
            <v>0</v>
          </cell>
          <cell r="FY30">
            <v>220</v>
          </cell>
          <cell r="FZ30">
            <v>0</v>
          </cell>
          <cell r="GA30">
            <v>235</v>
          </cell>
          <cell r="GB30">
            <v>0</v>
          </cell>
          <cell r="GC30">
            <v>13651</v>
          </cell>
          <cell r="GD30">
            <v>332</v>
          </cell>
          <cell r="GE30">
            <v>1965</v>
          </cell>
          <cell r="GF30">
            <v>71636.23</v>
          </cell>
          <cell r="GG30">
            <v>72560.679999999993</v>
          </cell>
          <cell r="GH30">
            <v>27201.06</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-2600</v>
          </cell>
          <cell r="W31">
            <v>-683</v>
          </cell>
          <cell r="X31">
            <v>683</v>
          </cell>
          <cell r="Y31">
            <v>0</v>
          </cell>
          <cell r="Z31">
            <v>0</v>
          </cell>
          <cell r="AA31">
            <v>0</v>
          </cell>
          <cell r="AB31">
            <v>0</v>
          </cell>
          <cell r="AC31">
            <v>0</v>
          </cell>
          <cell r="AD31">
            <v>535</v>
          </cell>
          <cell r="AE31">
            <v>599</v>
          </cell>
          <cell r="AF31">
            <v>0</v>
          </cell>
          <cell r="AG31">
            <v>290.2</v>
          </cell>
          <cell r="AH31">
            <v>4548</v>
          </cell>
          <cell r="AI31">
            <v>8326</v>
          </cell>
          <cell r="AJ31">
            <v>106726.01</v>
          </cell>
          <cell r="AK31">
            <v>47112.480000000003</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39.9</v>
          </cell>
          <cell r="BD31">
            <v>0</v>
          </cell>
          <cell r="BE31">
            <v>0</v>
          </cell>
          <cell r="BF31">
            <v>0</v>
          </cell>
          <cell r="BG31">
            <v>0</v>
          </cell>
          <cell r="BH31">
            <v>0</v>
          </cell>
          <cell r="BI31">
            <v>0</v>
          </cell>
          <cell r="BJ31">
            <v>0</v>
          </cell>
          <cell r="BK31">
            <v>0</v>
          </cell>
          <cell r="BL31">
            <v>0</v>
          </cell>
          <cell r="BM31">
            <v>14548.75</v>
          </cell>
          <cell r="BN31">
            <v>0</v>
          </cell>
          <cell r="BO31">
            <v>0</v>
          </cell>
          <cell r="BP31">
            <v>4931.59</v>
          </cell>
          <cell r="BQ31">
            <v>-1740.71</v>
          </cell>
          <cell r="BR31">
            <v>377.61</v>
          </cell>
          <cell r="BS31">
            <v>4817</v>
          </cell>
          <cell r="BT31">
            <v>1125</v>
          </cell>
          <cell r="BU31">
            <v>27745.9</v>
          </cell>
          <cell r="BV31">
            <v>43540.4</v>
          </cell>
          <cell r="BW31">
            <v>19169.98</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-2600</v>
          </cell>
          <cell r="FU31">
            <v>-683</v>
          </cell>
          <cell r="FV31">
            <v>683</v>
          </cell>
          <cell r="FW31">
            <v>0</v>
          </cell>
          <cell r="FX31">
            <v>0</v>
          </cell>
          <cell r="FY31">
            <v>0</v>
          </cell>
          <cell r="FZ31">
            <v>0</v>
          </cell>
          <cell r="GA31">
            <v>0</v>
          </cell>
          <cell r="GB31">
            <v>535</v>
          </cell>
          <cell r="GC31">
            <v>599</v>
          </cell>
          <cell r="GD31">
            <v>0</v>
          </cell>
          <cell r="GE31">
            <v>290.2</v>
          </cell>
          <cell r="GF31">
            <v>4548</v>
          </cell>
          <cell r="GG31">
            <v>8326</v>
          </cell>
          <cell r="GH31">
            <v>106726.01</v>
          </cell>
          <cell r="GI31">
            <v>47112.480000000003</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437.76</v>
          </cell>
          <cell r="T32">
            <v>0</v>
          </cell>
          <cell r="U32">
            <v>0</v>
          </cell>
          <cell r="V32">
            <v>-1050.94</v>
          </cell>
          <cell r="W32">
            <v>0</v>
          </cell>
          <cell r="X32">
            <v>0</v>
          </cell>
          <cell r="Y32">
            <v>0</v>
          </cell>
          <cell r="Z32">
            <v>0</v>
          </cell>
          <cell r="AA32">
            <v>88</v>
          </cell>
          <cell r="AB32">
            <v>0</v>
          </cell>
          <cell r="AC32">
            <v>8721</v>
          </cell>
          <cell r="AD32">
            <v>0</v>
          </cell>
          <cell r="AE32">
            <v>-981</v>
          </cell>
          <cell r="AF32">
            <v>0</v>
          </cell>
          <cell r="AG32">
            <v>51360.800000000003</v>
          </cell>
          <cell r="AH32">
            <v>30897.040000000001</v>
          </cell>
          <cell r="AI32">
            <v>21064.46</v>
          </cell>
          <cell r="AJ32">
            <v>25246</v>
          </cell>
          <cell r="AK32">
            <v>82576.77</v>
          </cell>
          <cell r="AL32">
            <v>37397.050000000003</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74.16</v>
          </cell>
          <cell r="BJ32">
            <v>0</v>
          </cell>
          <cell r="BK32">
            <v>0</v>
          </cell>
          <cell r="BL32">
            <v>0</v>
          </cell>
          <cell r="BM32">
            <v>0</v>
          </cell>
          <cell r="BN32">
            <v>0</v>
          </cell>
          <cell r="BO32">
            <v>0</v>
          </cell>
          <cell r="BP32">
            <v>73.5</v>
          </cell>
          <cell r="BQ32">
            <v>0</v>
          </cell>
          <cell r="BR32">
            <v>420</v>
          </cell>
          <cell r="BS32">
            <v>4377</v>
          </cell>
          <cell r="BT32">
            <v>1781.14</v>
          </cell>
          <cell r="BU32">
            <v>7034.78</v>
          </cell>
          <cell r="BV32">
            <v>2872.14</v>
          </cell>
          <cell r="BW32">
            <v>148357.21</v>
          </cell>
          <cell r="BX32">
            <v>24146.12</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437.76</v>
          </cell>
          <cell r="FR32">
            <v>0</v>
          </cell>
          <cell r="FS32">
            <v>0</v>
          </cell>
          <cell r="FT32">
            <v>-1050.94</v>
          </cell>
          <cell r="FU32">
            <v>0</v>
          </cell>
          <cell r="FV32">
            <v>0</v>
          </cell>
          <cell r="FW32">
            <v>0</v>
          </cell>
          <cell r="FX32">
            <v>0</v>
          </cell>
          <cell r="FY32">
            <v>88</v>
          </cell>
          <cell r="FZ32">
            <v>0</v>
          </cell>
          <cell r="GA32">
            <v>8721</v>
          </cell>
          <cell r="GB32">
            <v>0</v>
          </cell>
          <cell r="GC32">
            <v>-981</v>
          </cell>
          <cell r="GD32">
            <v>0</v>
          </cell>
          <cell r="GE32">
            <v>51360.800000000003</v>
          </cell>
          <cell r="GF32">
            <v>30897.040000000001</v>
          </cell>
          <cell r="GG32">
            <v>21064.46</v>
          </cell>
          <cell r="GH32">
            <v>25246</v>
          </cell>
          <cell r="GI32">
            <v>82576.77</v>
          </cell>
          <cell r="GJ32">
            <v>37397.050000000003</v>
          </cell>
        </row>
        <row r="40">
          <cell r="C40">
            <v>-332.65</v>
          </cell>
          <cell r="D40">
            <v>0</v>
          </cell>
          <cell r="E40">
            <v>0</v>
          </cell>
          <cell r="F40">
            <v>4143.29</v>
          </cell>
          <cell r="G40">
            <v>0</v>
          </cell>
          <cell r="H40">
            <v>21.57</v>
          </cell>
          <cell r="I40">
            <v>1823.28</v>
          </cell>
          <cell r="J40">
            <v>251.63</v>
          </cell>
          <cell r="K40">
            <v>1556.49</v>
          </cell>
          <cell r="L40">
            <v>503.98</v>
          </cell>
          <cell r="M40">
            <v>6043.75</v>
          </cell>
          <cell r="N40">
            <v>2896.17</v>
          </cell>
          <cell r="O40">
            <v>866.97</v>
          </cell>
          <cell r="AO40">
            <v>16.23</v>
          </cell>
          <cell r="AP40">
            <v>0</v>
          </cell>
          <cell r="AQ40">
            <v>0</v>
          </cell>
          <cell r="AR40">
            <v>212.14</v>
          </cell>
          <cell r="AS40">
            <v>147.01</v>
          </cell>
          <cell r="AT40">
            <v>395.15</v>
          </cell>
          <cell r="AU40">
            <v>57.47</v>
          </cell>
          <cell r="AV40">
            <v>0</v>
          </cell>
          <cell r="AW40">
            <v>747.66</v>
          </cell>
          <cell r="AX40">
            <v>1211.04</v>
          </cell>
          <cell r="AY40">
            <v>3945.03</v>
          </cell>
          <cell r="AZ40">
            <v>2103.75</v>
          </cell>
          <cell r="BA40">
            <v>1666.03</v>
          </cell>
          <cell r="CA40">
            <v>0</v>
          </cell>
          <cell r="CB40">
            <v>0</v>
          </cell>
          <cell r="CC40">
            <v>0</v>
          </cell>
          <cell r="CD40">
            <v>0</v>
          </cell>
          <cell r="CE40">
            <v>0</v>
          </cell>
          <cell r="CF40">
            <v>0</v>
          </cell>
          <cell r="CG40">
            <v>0</v>
          </cell>
          <cell r="CH40">
            <v>0</v>
          </cell>
          <cell r="CI40">
            <v>0</v>
          </cell>
          <cell r="CJ40">
            <v>0</v>
          </cell>
          <cell r="CK40">
            <v>0</v>
          </cell>
          <cell r="CL40">
            <v>0</v>
          </cell>
          <cell r="CM40">
            <v>0</v>
          </cell>
          <cell r="DM40">
            <v>0</v>
          </cell>
          <cell r="DN40">
            <v>0</v>
          </cell>
          <cell r="DO40">
            <v>0</v>
          </cell>
          <cell r="DP40">
            <v>0</v>
          </cell>
          <cell r="DQ40">
            <v>0</v>
          </cell>
          <cell r="DR40">
            <v>0</v>
          </cell>
          <cell r="DS40">
            <v>0</v>
          </cell>
          <cell r="DT40">
            <v>0</v>
          </cell>
          <cell r="DU40">
            <v>0</v>
          </cell>
          <cell r="DV40">
            <v>0</v>
          </cell>
          <cell r="DW40">
            <v>0</v>
          </cell>
          <cell r="DX40">
            <v>0</v>
          </cell>
          <cell r="DY40">
            <v>0</v>
          </cell>
          <cell r="FA40">
            <v>-332.65</v>
          </cell>
          <cell r="FB40">
            <v>0</v>
          </cell>
          <cell r="FC40">
            <v>0</v>
          </cell>
          <cell r="FD40">
            <v>4143.29</v>
          </cell>
          <cell r="FE40">
            <v>0</v>
          </cell>
          <cell r="FF40">
            <v>21.57</v>
          </cell>
          <cell r="FG40">
            <v>1823.28</v>
          </cell>
          <cell r="FH40">
            <v>251.63</v>
          </cell>
          <cell r="FI40">
            <v>1556.49</v>
          </cell>
          <cell r="FJ40">
            <v>503.98</v>
          </cell>
          <cell r="FK40">
            <v>6043.75</v>
          </cell>
          <cell r="FL40">
            <v>2896.17</v>
          </cell>
          <cell r="FM40">
            <v>866.97</v>
          </cell>
        </row>
        <row r="41">
          <cell r="C41">
            <v>119.22</v>
          </cell>
          <cell r="D41">
            <v>0</v>
          </cell>
          <cell r="E41">
            <v>0</v>
          </cell>
          <cell r="F41">
            <v>0</v>
          </cell>
          <cell r="G41">
            <v>0</v>
          </cell>
          <cell r="H41">
            <v>300.20999999999998</v>
          </cell>
          <cell r="I41">
            <v>0</v>
          </cell>
          <cell r="J41">
            <v>807.39</v>
          </cell>
          <cell r="K41">
            <v>2633.75</v>
          </cell>
          <cell r="L41">
            <v>1190.78</v>
          </cell>
          <cell r="M41">
            <v>2595.44</v>
          </cell>
          <cell r="N41">
            <v>5464.42</v>
          </cell>
          <cell r="O41">
            <v>7446.97</v>
          </cell>
          <cell r="P41">
            <v>2247.63</v>
          </cell>
          <cell r="AO41">
            <v>-66.52</v>
          </cell>
          <cell r="AP41">
            <v>0</v>
          </cell>
          <cell r="AQ41">
            <v>0</v>
          </cell>
          <cell r="AR41">
            <v>0</v>
          </cell>
          <cell r="AS41">
            <v>3.1</v>
          </cell>
          <cell r="AT41">
            <v>-123.82</v>
          </cell>
          <cell r="AU41">
            <v>-184.81</v>
          </cell>
          <cell r="AV41">
            <v>404.14</v>
          </cell>
          <cell r="AW41">
            <v>954.3</v>
          </cell>
          <cell r="AX41">
            <v>806.42</v>
          </cell>
          <cell r="AY41">
            <v>700.48</v>
          </cell>
          <cell r="AZ41">
            <v>2203.75</v>
          </cell>
          <cell r="BA41">
            <v>6317.38</v>
          </cell>
          <cell r="BB41">
            <v>914.55</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FA41">
            <v>119.22</v>
          </cell>
          <cell r="FB41">
            <v>0</v>
          </cell>
          <cell r="FC41">
            <v>0</v>
          </cell>
          <cell r="FD41">
            <v>0</v>
          </cell>
          <cell r="FE41">
            <v>0</v>
          </cell>
          <cell r="FF41">
            <v>300.20999999999998</v>
          </cell>
          <cell r="FG41">
            <v>0</v>
          </cell>
          <cell r="FH41">
            <v>807.39</v>
          </cell>
          <cell r="FI41">
            <v>2633.75</v>
          </cell>
          <cell r="FJ41">
            <v>1190.78</v>
          </cell>
          <cell r="FK41">
            <v>2595.44</v>
          </cell>
          <cell r="FL41">
            <v>5464.42</v>
          </cell>
          <cell r="FM41">
            <v>7446.97</v>
          </cell>
          <cell r="FN41">
            <v>2247.63</v>
          </cell>
        </row>
        <row r="42">
          <cell r="C42">
            <v>1192.94</v>
          </cell>
          <cell r="D42">
            <v>0</v>
          </cell>
          <cell r="E42">
            <v>152.4</v>
          </cell>
          <cell r="F42">
            <v>21795.67</v>
          </cell>
          <cell r="G42">
            <v>0</v>
          </cell>
          <cell r="H42">
            <v>0</v>
          </cell>
          <cell r="I42">
            <v>831</v>
          </cell>
          <cell r="J42">
            <v>840.38</v>
          </cell>
          <cell r="K42">
            <v>1446.22</v>
          </cell>
          <cell r="L42">
            <v>367.12</v>
          </cell>
          <cell r="M42">
            <v>441.54</v>
          </cell>
          <cell r="N42">
            <v>3152.72</v>
          </cell>
          <cell r="O42">
            <v>3366.48</v>
          </cell>
          <cell r="P42">
            <v>6406.25</v>
          </cell>
          <cell r="Q42">
            <v>59.59</v>
          </cell>
          <cell r="AO42">
            <v>762.5</v>
          </cell>
          <cell r="AP42">
            <v>0</v>
          </cell>
          <cell r="AQ42">
            <v>0</v>
          </cell>
          <cell r="AR42">
            <v>38.81</v>
          </cell>
          <cell r="AS42">
            <v>343.63</v>
          </cell>
          <cell r="AT42">
            <v>29.7</v>
          </cell>
          <cell r="AU42">
            <v>103.78</v>
          </cell>
          <cell r="AV42">
            <v>175.99</v>
          </cell>
          <cell r="AW42">
            <v>611.1</v>
          </cell>
          <cell r="AX42">
            <v>559.64</v>
          </cell>
          <cell r="AY42">
            <v>775.25</v>
          </cell>
          <cell r="AZ42">
            <v>537.11</v>
          </cell>
          <cell r="BA42">
            <v>1223.3599999999999</v>
          </cell>
          <cell r="BB42">
            <v>3485.42</v>
          </cell>
          <cell r="BC42">
            <v>1180.0999999999999</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FA42">
            <v>1192.94</v>
          </cell>
          <cell r="FB42">
            <v>0</v>
          </cell>
          <cell r="FC42">
            <v>152.4</v>
          </cell>
          <cell r="FD42">
            <v>21795.67</v>
          </cell>
          <cell r="FE42">
            <v>0</v>
          </cell>
          <cell r="FF42">
            <v>0</v>
          </cell>
          <cell r="FG42">
            <v>831</v>
          </cell>
          <cell r="FH42">
            <v>840.38</v>
          </cell>
          <cell r="FI42">
            <v>1446.22</v>
          </cell>
          <cell r="FJ42">
            <v>367.12</v>
          </cell>
          <cell r="FK42">
            <v>441.54</v>
          </cell>
          <cell r="FL42">
            <v>3152.72</v>
          </cell>
          <cell r="FM42">
            <v>3366.48</v>
          </cell>
          <cell r="FN42">
            <v>6406.25</v>
          </cell>
          <cell r="FO42">
            <v>59.59</v>
          </cell>
        </row>
        <row r="43">
          <cell r="C43">
            <v>0</v>
          </cell>
          <cell r="D43">
            <v>0</v>
          </cell>
          <cell r="E43">
            <v>0</v>
          </cell>
          <cell r="F43">
            <v>0</v>
          </cell>
          <cell r="G43">
            <v>0</v>
          </cell>
          <cell r="H43">
            <v>0</v>
          </cell>
          <cell r="I43">
            <v>0</v>
          </cell>
          <cell r="J43">
            <v>0</v>
          </cell>
          <cell r="K43">
            <v>75</v>
          </cell>
          <cell r="L43">
            <v>1643.1</v>
          </cell>
          <cell r="M43">
            <v>617.83000000000004</v>
          </cell>
          <cell r="N43">
            <v>269.67</v>
          </cell>
          <cell r="O43">
            <v>906.98</v>
          </cell>
          <cell r="P43">
            <v>3383.52</v>
          </cell>
          <cell r="Q43">
            <v>3687.61</v>
          </cell>
          <cell r="R43">
            <v>979.57</v>
          </cell>
          <cell r="AO43">
            <v>535.89</v>
          </cell>
          <cell r="AP43">
            <v>0</v>
          </cell>
          <cell r="AQ43">
            <v>0</v>
          </cell>
          <cell r="AR43">
            <v>-187.32</v>
          </cell>
          <cell r="AS43">
            <v>245.91</v>
          </cell>
          <cell r="AT43">
            <v>0</v>
          </cell>
          <cell r="AU43">
            <v>0</v>
          </cell>
          <cell r="AV43">
            <v>39.57</v>
          </cell>
          <cell r="AW43">
            <v>0</v>
          </cell>
          <cell r="AX43">
            <v>-2412.33</v>
          </cell>
          <cell r="AY43">
            <v>348.89</v>
          </cell>
          <cell r="AZ43">
            <v>756.58</v>
          </cell>
          <cell r="BA43">
            <v>412.62</v>
          </cell>
          <cell r="BB43">
            <v>1972.43</v>
          </cell>
          <cell r="BC43">
            <v>6151.88</v>
          </cell>
          <cell r="BD43">
            <v>868.58</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FA43">
            <v>0</v>
          </cell>
          <cell r="FB43">
            <v>0</v>
          </cell>
          <cell r="FC43">
            <v>0</v>
          </cell>
          <cell r="FD43">
            <v>0</v>
          </cell>
          <cell r="FE43">
            <v>0</v>
          </cell>
          <cell r="FF43">
            <v>0</v>
          </cell>
          <cell r="FG43">
            <v>0</v>
          </cell>
          <cell r="FH43">
            <v>0</v>
          </cell>
          <cell r="FI43">
            <v>75</v>
          </cell>
          <cell r="FJ43">
            <v>1643.1</v>
          </cell>
          <cell r="FK43">
            <v>617.83000000000004</v>
          </cell>
          <cell r="FL43">
            <v>269.67</v>
          </cell>
          <cell r="FM43">
            <v>906.98</v>
          </cell>
          <cell r="FN43">
            <v>3383.52</v>
          </cell>
          <cell r="FO43">
            <v>3687.61</v>
          </cell>
          <cell r="FP43">
            <v>979.57</v>
          </cell>
        </row>
        <row r="44">
          <cell r="C44">
            <v>0</v>
          </cell>
          <cell r="D44">
            <v>0</v>
          </cell>
          <cell r="E44">
            <v>168.96</v>
          </cell>
          <cell r="F44">
            <v>448.8</v>
          </cell>
          <cell r="G44">
            <v>320.20999999999998</v>
          </cell>
          <cell r="H44">
            <v>0</v>
          </cell>
          <cell r="I44">
            <v>0</v>
          </cell>
          <cell r="J44">
            <v>551</v>
          </cell>
          <cell r="K44">
            <v>109.35</v>
          </cell>
          <cell r="L44">
            <v>0</v>
          </cell>
          <cell r="M44">
            <v>840</v>
          </cell>
          <cell r="N44">
            <v>2949.25</v>
          </cell>
          <cell r="O44">
            <v>3638.39</v>
          </cell>
          <cell r="P44">
            <v>2366.6</v>
          </cell>
          <cell r="Q44">
            <v>8716.99</v>
          </cell>
          <cell r="R44">
            <v>9152.0499999999993</v>
          </cell>
          <cell r="S44">
            <v>6438.79</v>
          </cell>
          <cell r="AO44">
            <v>2104.7199999999998</v>
          </cell>
          <cell r="AP44">
            <v>17.07</v>
          </cell>
          <cell r="AQ44">
            <v>72.650000000000006</v>
          </cell>
          <cell r="AR44">
            <v>-87.72</v>
          </cell>
          <cell r="AS44">
            <v>256.89</v>
          </cell>
          <cell r="AT44">
            <v>1298.26</v>
          </cell>
          <cell r="AU44">
            <v>90</v>
          </cell>
          <cell r="AV44">
            <v>333.69</v>
          </cell>
          <cell r="AW44">
            <v>189.64</v>
          </cell>
          <cell r="AX44">
            <v>98.33</v>
          </cell>
          <cell r="AY44">
            <v>217.51</v>
          </cell>
          <cell r="AZ44">
            <v>3563.01</v>
          </cell>
          <cell r="BA44">
            <v>1917.02</v>
          </cell>
          <cell r="BB44">
            <v>1855.03</v>
          </cell>
          <cell r="BC44">
            <v>3633.03</v>
          </cell>
          <cell r="BD44">
            <v>11103.57</v>
          </cell>
          <cell r="BE44">
            <v>1298.69</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FA44">
            <v>0</v>
          </cell>
          <cell r="FB44">
            <v>0</v>
          </cell>
          <cell r="FC44">
            <v>168.96</v>
          </cell>
          <cell r="FD44">
            <v>448.8</v>
          </cell>
          <cell r="FE44">
            <v>320.20999999999998</v>
          </cell>
          <cell r="FF44">
            <v>0</v>
          </cell>
          <cell r="FG44">
            <v>0</v>
          </cell>
          <cell r="FH44">
            <v>551</v>
          </cell>
          <cell r="FI44">
            <v>109.35</v>
          </cell>
          <cell r="FJ44">
            <v>0</v>
          </cell>
          <cell r="FK44">
            <v>840</v>
          </cell>
          <cell r="FL44">
            <v>2949.25</v>
          </cell>
          <cell r="FM44">
            <v>3638.39</v>
          </cell>
          <cell r="FN44">
            <v>2366.6</v>
          </cell>
          <cell r="FO44">
            <v>8716.99</v>
          </cell>
          <cell r="FP44">
            <v>9152.0499999999993</v>
          </cell>
          <cell r="FQ44">
            <v>6438.79</v>
          </cell>
        </row>
        <row r="45">
          <cell r="C45">
            <v>0</v>
          </cell>
          <cell r="D45">
            <v>0</v>
          </cell>
          <cell r="E45">
            <v>80.239999999999995</v>
          </cell>
          <cell r="F45">
            <v>12.26</v>
          </cell>
          <cell r="G45">
            <v>0</v>
          </cell>
          <cell r="H45">
            <v>64.709999999999994</v>
          </cell>
          <cell r="I45">
            <v>0</v>
          </cell>
          <cell r="J45">
            <v>0</v>
          </cell>
          <cell r="K45">
            <v>0</v>
          </cell>
          <cell r="L45">
            <v>0</v>
          </cell>
          <cell r="M45">
            <v>0</v>
          </cell>
          <cell r="N45">
            <v>0</v>
          </cell>
          <cell r="O45">
            <v>211.44</v>
          </cell>
          <cell r="P45">
            <v>627.58000000000004</v>
          </cell>
          <cell r="Q45">
            <v>282.20999999999998</v>
          </cell>
          <cell r="R45">
            <v>4862.03</v>
          </cell>
          <cell r="S45">
            <v>10510.76</v>
          </cell>
          <cell r="T45">
            <v>860.38</v>
          </cell>
          <cell r="AO45">
            <v>160.27000000000001</v>
          </cell>
          <cell r="AP45">
            <v>0</v>
          </cell>
          <cell r="AQ45">
            <v>0</v>
          </cell>
          <cell r="AR45">
            <v>-42.31</v>
          </cell>
          <cell r="AS45">
            <v>-220.9</v>
          </cell>
          <cell r="AT45">
            <v>-109.47</v>
          </cell>
          <cell r="AU45">
            <v>0</v>
          </cell>
          <cell r="AV45">
            <v>0</v>
          </cell>
          <cell r="AW45">
            <v>0</v>
          </cell>
          <cell r="AX45">
            <v>42</v>
          </cell>
          <cell r="AY45">
            <v>293.25</v>
          </cell>
          <cell r="AZ45">
            <v>80.56</v>
          </cell>
          <cell r="BA45">
            <v>251.95</v>
          </cell>
          <cell r="BB45">
            <v>136.22</v>
          </cell>
          <cell r="BC45">
            <v>834.94</v>
          </cell>
          <cell r="BD45">
            <v>5525.15</v>
          </cell>
          <cell r="BE45">
            <v>9127.6200000000008</v>
          </cell>
          <cell r="BF45">
            <v>3225.68</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FA45">
            <v>0</v>
          </cell>
          <cell r="FB45">
            <v>0</v>
          </cell>
          <cell r="FC45">
            <v>80.239999999999995</v>
          </cell>
          <cell r="FD45">
            <v>12.26</v>
          </cell>
          <cell r="FE45">
            <v>0</v>
          </cell>
          <cell r="FF45">
            <v>64.709999999999994</v>
          </cell>
          <cell r="FG45">
            <v>0</v>
          </cell>
          <cell r="FH45">
            <v>0</v>
          </cell>
          <cell r="FI45">
            <v>0</v>
          </cell>
          <cell r="FJ45">
            <v>0</v>
          </cell>
          <cell r="FK45">
            <v>0</v>
          </cell>
          <cell r="FL45">
            <v>0</v>
          </cell>
          <cell r="FM45">
            <v>211.44</v>
          </cell>
          <cell r="FN45">
            <v>627.58000000000004</v>
          </cell>
          <cell r="FO45">
            <v>282.20999999999998</v>
          </cell>
          <cell r="FP45">
            <v>4862.03</v>
          </cell>
          <cell r="FQ45">
            <v>10510.76</v>
          </cell>
          <cell r="FR45">
            <v>860.38</v>
          </cell>
        </row>
        <row r="46">
          <cell r="C46">
            <v>0</v>
          </cell>
          <cell r="D46">
            <v>0</v>
          </cell>
          <cell r="E46">
            <v>0</v>
          </cell>
          <cell r="F46">
            <v>0</v>
          </cell>
          <cell r="G46">
            <v>0</v>
          </cell>
          <cell r="H46">
            <v>494</v>
          </cell>
          <cell r="I46">
            <v>102.06</v>
          </cell>
          <cell r="J46">
            <v>0</v>
          </cell>
          <cell r="K46">
            <v>147.79</v>
          </cell>
          <cell r="L46">
            <v>6.21</v>
          </cell>
          <cell r="M46">
            <v>0</v>
          </cell>
          <cell r="N46">
            <v>713.8</v>
          </cell>
          <cell r="O46">
            <v>737.7</v>
          </cell>
          <cell r="P46">
            <v>408.8</v>
          </cell>
          <cell r="Q46">
            <v>14723.49</v>
          </cell>
          <cell r="R46">
            <v>1706.9</v>
          </cell>
          <cell r="S46">
            <v>4524.57</v>
          </cell>
          <cell r="T46">
            <v>8400.94</v>
          </cell>
          <cell r="U46">
            <v>1777.32</v>
          </cell>
          <cell r="AO46">
            <v>109.49</v>
          </cell>
          <cell r="AP46">
            <v>60</v>
          </cell>
          <cell r="AQ46">
            <v>60</v>
          </cell>
          <cell r="AR46">
            <v>218.03</v>
          </cell>
          <cell r="AS46">
            <v>30</v>
          </cell>
          <cell r="AT46">
            <v>0</v>
          </cell>
          <cell r="AU46">
            <v>76.13</v>
          </cell>
          <cell r="AV46">
            <v>2981.75</v>
          </cell>
          <cell r="AW46">
            <v>418.59</v>
          </cell>
          <cell r="AX46">
            <v>120</v>
          </cell>
          <cell r="AY46">
            <v>36.21</v>
          </cell>
          <cell r="AZ46">
            <v>38.65</v>
          </cell>
          <cell r="BA46">
            <v>991.65</v>
          </cell>
          <cell r="BB46">
            <v>90.6</v>
          </cell>
          <cell r="BC46">
            <v>-363.68</v>
          </cell>
          <cell r="BD46">
            <v>4170.5</v>
          </cell>
          <cell r="BE46">
            <v>1808.68</v>
          </cell>
          <cell r="BF46">
            <v>6249.32</v>
          </cell>
          <cell r="BG46">
            <v>2333.0100000000002</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FA46">
            <v>0</v>
          </cell>
          <cell r="FB46">
            <v>0</v>
          </cell>
          <cell r="FC46">
            <v>0</v>
          </cell>
          <cell r="FD46">
            <v>0</v>
          </cell>
          <cell r="FE46">
            <v>0</v>
          </cell>
          <cell r="FF46">
            <v>494</v>
          </cell>
          <cell r="FG46">
            <v>102.06</v>
          </cell>
          <cell r="FH46">
            <v>0</v>
          </cell>
          <cell r="FI46">
            <v>147.79</v>
          </cell>
          <cell r="FJ46">
            <v>6.21</v>
          </cell>
          <cell r="FK46">
            <v>0</v>
          </cell>
          <cell r="FL46">
            <v>713.8</v>
          </cell>
          <cell r="FM46">
            <v>737.7</v>
          </cell>
          <cell r="FN46">
            <v>408.8</v>
          </cell>
          <cell r="FO46">
            <v>14723.49</v>
          </cell>
          <cell r="FP46">
            <v>1706.9</v>
          </cell>
          <cell r="FQ46">
            <v>4524.57</v>
          </cell>
          <cell r="FR46">
            <v>8400.94</v>
          </cell>
          <cell r="FS46">
            <v>1777.32</v>
          </cell>
        </row>
        <row r="47">
          <cell r="C47">
            <v>0</v>
          </cell>
          <cell r="D47">
            <v>0</v>
          </cell>
          <cell r="E47">
            <v>0</v>
          </cell>
          <cell r="F47">
            <v>0</v>
          </cell>
          <cell r="G47">
            <v>558</v>
          </cell>
          <cell r="H47">
            <v>0</v>
          </cell>
          <cell r="I47">
            <v>76</v>
          </cell>
          <cell r="J47">
            <v>-10.3</v>
          </cell>
          <cell r="K47">
            <v>0</v>
          </cell>
          <cell r="L47">
            <v>217</v>
          </cell>
          <cell r="M47">
            <v>0</v>
          </cell>
          <cell r="N47">
            <v>0</v>
          </cell>
          <cell r="O47">
            <v>1.6</v>
          </cell>
          <cell r="P47">
            <v>1606.58</v>
          </cell>
          <cell r="Q47">
            <v>2677.59</v>
          </cell>
          <cell r="R47">
            <v>5942.14</v>
          </cell>
          <cell r="S47">
            <v>10448.69</v>
          </cell>
          <cell r="T47">
            <v>5135.21</v>
          </cell>
          <cell r="U47">
            <v>3510.58</v>
          </cell>
          <cell r="V47">
            <v>151.21</v>
          </cell>
          <cell r="AO47">
            <v>225</v>
          </cell>
          <cell r="AP47">
            <v>75</v>
          </cell>
          <cell r="AQ47">
            <v>75</v>
          </cell>
          <cell r="AR47">
            <v>75</v>
          </cell>
          <cell r="AS47">
            <v>75</v>
          </cell>
          <cell r="AT47">
            <v>75</v>
          </cell>
          <cell r="AU47">
            <v>0</v>
          </cell>
          <cell r="AV47">
            <v>0</v>
          </cell>
          <cell r="AW47">
            <v>75</v>
          </cell>
          <cell r="AX47">
            <v>0</v>
          </cell>
          <cell r="AY47">
            <v>0</v>
          </cell>
          <cell r="AZ47">
            <v>265.99</v>
          </cell>
          <cell r="BA47">
            <v>299.58999999999997</v>
          </cell>
          <cell r="BB47">
            <v>289.41000000000003</v>
          </cell>
          <cell r="BC47">
            <v>1476.42</v>
          </cell>
          <cell r="BD47">
            <v>2007.41</v>
          </cell>
          <cell r="BE47">
            <v>478.29</v>
          </cell>
          <cell r="BF47">
            <v>1245.07</v>
          </cell>
          <cell r="BG47">
            <v>5506.37</v>
          </cell>
          <cell r="BH47">
            <v>2461.04</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FA47">
            <v>0</v>
          </cell>
          <cell r="FB47">
            <v>0</v>
          </cell>
          <cell r="FC47">
            <v>0</v>
          </cell>
          <cell r="FD47">
            <v>0</v>
          </cell>
          <cell r="FE47">
            <v>558</v>
          </cell>
          <cell r="FF47">
            <v>0</v>
          </cell>
          <cell r="FG47">
            <v>76</v>
          </cell>
          <cell r="FH47">
            <v>-10.3</v>
          </cell>
          <cell r="FI47">
            <v>0</v>
          </cell>
          <cell r="FJ47">
            <v>217</v>
          </cell>
          <cell r="FK47">
            <v>0</v>
          </cell>
          <cell r="FL47">
            <v>0</v>
          </cell>
          <cell r="FM47">
            <v>1.6</v>
          </cell>
          <cell r="FN47">
            <v>1606.58</v>
          </cell>
          <cell r="FO47">
            <v>2677.59</v>
          </cell>
          <cell r="FP47">
            <v>5942.14</v>
          </cell>
          <cell r="FQ47">
            <v>10448.69</v>
          </cell>
          <cell r="FR47">
            <v>5135.21</v>
          </cell>
          <cell r="FS47">
            <v>3510.58</v>
          </cell>
          <cell r="FT47">
            <v>151.21</v>
          </cell>
        </row>
        <row r="48">
          <cell r="C48">
            <v>0</v>
          </cell>
          <cell r="D48">
            <v>0</v>
          </cell>
          <cell r="E48">
            <v>0</v>
          </cell>
          <cell r="F48">
            <v>0</v>
          </cell>
          <cell r="G48">
            <v>0</v>
          </cell>
          <cell r="H48">
            <v>0</v>
          </cell>
          <cell r="I48">
            <v>0</v>
          </cell>
          <cell r="J48">
            <v>0</v>
          </cell>
          <cell r="K48">
            <v>0</v>
          </cell>
          <cell r="L48">
            <v>300</v>
          </cell>
          <cell r="M48">
            <v>0</v>
          </cell>
          <cell r="N48">
            <v>99</v>
          </cell>
          <cell r="O48">
            <v>0</v>
          </cell>
          <cell r="P48">
            <v>39.159999999999997</v>
          </cell>
          <cell r="Q48">
            <v>105</v>
          </cell>
          <cell r="R48">
            <v>0</v>
          </cell>
          <cell r="S48">
            <v>1030.04</v>
          </cell>
          <cell r="T48">
            <v>2683.73</v>
          </cell>
          <cell r="U48">
            <v>4033.43</v>
          </cell>
          <cell r="V48">
            <v>6974.71</v>
          </cell>
          <cell r="W48">
            <v>2161.75</v>
          </cell>
          <cell r="AO48">
            <v>7.49</v>
          </cell>
          <cell r="AP48">
            <v>0</v>
          </cell>
          <cell r="AQ48">
            <v>0</v>
          </cell>
          <cell r="AR48">
            <v>0</v>
          </cell>
          <cell r="AS48">
            <v>0</v>
          </cell>
          <cell r="AT48">
            <v>0</v>
          </cell>
          <cell r="AU48">
            <v>0</v>
          </cell>
          <cell r="AV48">
            <v>0</v>
          </cell>
          <cell r="AW48">
            <v>23.62</v>
          </cell>
          <cell r="AX48">
            <v>-30</v>
          </cell>
          <cell r="AY48">
            <v>131.9</v>
          </cell>
          <cell r="AZ48">
            <v>1918.15</v>
          </cell>
          <cell r="BA48">
            <v>0</v>
          </cell>
          <cell r="BB48">
            <v>52.23</v>
          </cell>
          <cell r="BC48">
            <v>793.88</v>
          </cell>
          <cell r="BD48">
            <v>2042.6</v>
          </cell>
          <cell r="BE48">
            <v>543.33000000000004</v>
          </cell>
          <cell r="BF48">
            <v>1121.33</v>
          </cell>
          <cell r="BG48">
            <v>1386.72</v>
          </cell>
          <cell r="BH48">
            <v>6317.41</v>
          </cell>
          <cell r="BI48">
            <v>4649.74</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FA48">
            <v>0</v>
          </cell>
          <cell r="FB48">
            <v>0</v>
          </cell>
          <cell r="FC48">
            <v>0</v>
          </cell>
          <cell r="FD48">
            <v>0</v>
          </cell>
          <cell r="FE48">
            <v>0</v>
          </cell>
          <cell r="FF48">
            <v>0</v>
          </cell>
          <cell r="FG48">
            <v>0</v>
          </cell>
          <cell r="FH48">
            <v>0</v>
          </cell>
          <cell r="FI48">
            <v>0</v>
          </cell>
          <cell r="FJ48">
            <v>300</v>
          </cell>
          <cell r="FK48">
            <v>0</v>
          </cell>
          <cell r="FL48">
            <v>99</v>
          </cell>
          <cell r="FM48">
            <v>0</v>
          </cell>
          <cell r="FN48">
            <v>39.159999999999997</v>
          </cell>
          <cell r="FO48">
            <v>105</v>
          </cell>
          <cell r="FP48">
            <v>0</v>
          </cell>
          <cell r="FQ48">
            <v>1030.04</v>
          </cell>
          <cell r="FR48">
            <v>2683.73</v>
          </cell>
          <cell r="FS48">
            <v>4033.43</v>
          </cell>
          <cell r="FT48">
            <v>6974.71</v>
          </cell>
          <cell r="FU48">
            <v>2161.75</v>
          </cell>
        </row>
        <row r="49">
          <cell r="C49">
            <v>0</v>
          </cell>
          <cell r="D49">
            <v>0</v>
          </cell>
          <cell r="E49">
            <v>0</v>
          </cell>
          <cell r="F49">
            <v>0</v>
          </cell>
          <cell r="G49">
            <v>0</v>
          </cell>
          <cell r="H49">
            <v>0</v>
          </cell>
          <cell r="I49">
            <v>0</v>
          </cell>
          <cell r="J49">
            <v>0</v>
          </cell>
          <cell r="K49">
            <v>0</v>
          </cell>
          <cell r="L49">
            <v>0</v>
          </cell>
          <cell r="M49">
            <v>250.28</v>
          </cell>
          <cell r="N49">
            <v>0</v>
          </cell>
          <cell r="O49">
            <v>0</v>
          </cell>
          <cell r="P49">
            <v>0</v>
          </cell>
          <cell r="Q49">
            <v>0</v>
          </cell>
          <cell r="R49">
            <v>713.83</v>
          </cell>
          <cell r="S49">
            <v>560.36</v>
          </cell>
          <cell r="T49">
            <v>8705.84</v>
          </cell>
          <cell r="U49">
            <v>1569.93</v>
          </cell>
          <cell r="V49">
            <v>3651.28</v>
          </cell>
          <cell r="W49">
            <v>5765.89</v>
          </cell>
          <cell r="X49">
            <v>296.04000000000002</v>
          </cell>
          <cell r="AO49">
            <v>0</v>
          </cell>
          <cell r="AP49">
            <v>0</v>
          </cell>
          <cell r="AQ49">
            <v>0</v>
          </cell>
          <cell r="AR49">
            <v>0</v>
          </cell>
          <cell r="AS49">
            <v>-58.17</v>
          </cell>
          <cell r="AT49">
            <v>297.24</v>
          </cell>
          <cell r="AU49">
            <v>0</v>
          </cell>
          <cell r="AV49">
            <v>12.52</v>
          </cell>
          <cell r="AW49">
            <v>0</v>
          </cell>
          <cell r="AX49">
            <v>248.83</v>
          </cell>
          <cell r="AY49">
            <v>0</v>
          </cell>
          <cell r="AZ49">
            <v>42.69</v>
          </cell>
          <cell r="BA49">
            <v>0</v>
          </cell>
          <cell r="BB49">
            <v>42.39</v>
          </cell>
          <cell r="BC49">
            <v>0</v>
          </cell>
          <cell r="BD49">
            <v>0</v>
          </cell>
          <cell r="BE49">
            <v>80.31</v>
          </cell>
          <cell r="BF49">
            <v>154</v>
          </cell>
          <cell r="BG49">
            <v>910.82</v>
          </cell>
          <cell r="BH49">
            <v>2256.8200000000002</v>
          </cell>
          <cell r="BI49">
            <v>14060.69</v>
          </cell>
          <cell r="BJ49">
            <v>2205.37</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FA49">
            <v>0</v>
          </cell>
          <cell r="FB49">
            <v>0</v>
          </cell>
          <cell r="FC49">
            <v>0</v>
          </cell>
          <cell r="FD49">
            <v>0</v>
          </cell>
          <cell r="FE49">
            <v>0</v>
          </cell>
          <cell r="FF49">
            <v>0</v>
          </cell>
          <cell r="FG49">
            <v>0</v>
          </cell>
          <cell r="FH49">
            <v>0</v>
          </cell>
          <cell r="FI49">
            <v>0</v>
          </cell>
          <cell r="FJ49">
            <v>0</v>
          </cell>
          <cell r="FK49">
            <v>250.28</v>
          </cell>
          <cell r="FL49">
            <v>0</v>
          </cell>
          <cell r="FM49">
            <v>0</v>
          </cell>
          <cell r="FN49">
            <v>0</v>
          </cell>
          <cell r="FO49">
            <v>0</v>
          </cell>
          <cell r="FP49">
            <v>713.83</v>
          </cell>
          <cell r="FQ49">
            <v>560.36</v>
          </cell>
          <cell r="FR49">
            <v>8705.84</v>
          </cell>
          <cell r="FS49">
            <v>1569.93</v>
          </cell>
          <cell r="FT49">
            <v>3651.28</v>
          </cell>
          <cell r="FU49">
            <v>5765.89</v>
          </cell>
          <cell r="FV49">
            <v>296.04000000000002</v>
          </cell>
        </row>
        <row r="50">
          <cell r="C50">
            <v>498.04</v>
          </cell>
          <cell r="D50">
            <v>0</v>
          </cell>
          <cell r="E50">
            <v>500</v>
          </cell>
          <cell r="F50">
            <v>334.07</v>
          </cell>
          <cell r="G50">
            <v>334.07</v>
          </cell>
          <cell r="H50">
            <v>500</v>
          </cell>
          <cell r="I50">
            <v>-663.54</v>
          </cell>
          <cell r="J50">
            <v>334.07</v>
          </cell>
          <cell r="K50">
            <v>334.07</v>
          </cell>
          <cell r="L50">
            <v>334.07</v>
          </cell>
          <cell r="M50">
            <v>334.07</v>
          </cell>
          <cell r="N50">
            <v>99</v>
          </cell>
          <cell r="O50">
            <v>334.07</v>
          </cell>
          <cell r="P50">
            <v>334.07</v>
          </cell>
          <cell r="Q50">
            <v>500</v>
          </cell>
          <cell r="R50">
            <v>330.74</v>
          </cell>
          <cell r="S50">
            <v>758.08</v>
          </cell>
          <cell r="T50">
            <v>1033.74</v>
          </cell>
          <cell r="U50">
            <v>1254.68</v>
          </cell>
          <cell r="V50">
            <v>6524.2</v>
          </cell>
          <cell r="W50">
            <v>1819.75</v>
          </cell>
          <cell r="X50">
            <v>4342.2</v>
          </cell>
          <cell r="Y50">
            <v>855.49</v>
          </cell>
          <cell r="AO50">
            <v>0</v>
          </cell>
          <cell r="AP50">
            <v>0</v>
          </cell>
          <cell r="AQ50">
            <v>0</v>
          </cell>
          <cell r="AR50">
            <v>0</v>
          </cell>
          <cell r="AS50">
            <v>0</v>
          </cell>
          <cell r="AT50">
            <v>0</v>
          </cell>
          <cell r="AU50">
            <v>0</v>
          </cell>
          <cell r="AV50">
            <v>0</v>
          </cell>
          <cell r="AW50">
            <v>-2550.64</v>
          </cell>
          <cell r="AX50">
            <v>0</v>
          </cell>
          <cell r="AY50">
            <v>0</v>
          </cell>
          <cell r="AZ50">
            <v>1027.05</v>
          </cell>
          <cell r="BA50">
            <v>25.23</v>
          </cell>
          <cell r="BB50">
            <v>0</v>
          </cell>
          <cell r="BC50">
            <v>814.17</v>
          </cell>
          <cell r="BD50">
            <v>584.09</v>
          </cell>
          <cell r="BE50">
            <v>10.51</v>
          </cell>
          <cell r="BF50">
            <v>6211.43</v>
          </cell>
          <cell r="BG50">
            <v>11746.07</v>
          </cell>
          <cell r="BH50">
            <v>4368.13</v>
          </cell>
          <cell r="BI50">
            <v>2805.83</v>
          </cell>
          <cell r="BJ50">
            <v>5029.1499999999996</v>
          </cell>
          <cell r="BK50">
            <v>1698.38</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FA50">
            <v>498.04</v>
          </cell>
          <cell r="FB50">
            <v>0</v>
          </cell>
          <cell r="FC50">
            <v>500</v>
          </cell>
          <cell r="FD50">
            <v>334.07</v>
          </cell>
          <cell r="FE50">
            <v>334.07</v>
          </cell>
          <cell r="FF50">
            <v>500</v>
          </cell>
          <cell r="FG50">
            <v>-663.54</v>
          </cell>
          <cell r="FH50">
            <v>334.07</v>
          </cell>
          <cell r="FI50">
            <v>334.07</v>
          </cell>
          <cell r="FJ50">
            <v>334.07</v>
          </cell>
          <cell r="FK50">
            <v>334.07</v>
          </cell>
          <cell r="FL50">
            <v>99</v>
          </cell>
          <cell r="FM50">
            <v>334.07</v>
          </cell>
          <cell r="FN50">
            <v>334.07</v>
          </cell>
          <cell r="FO50">
            <v>500</v>
          </cell>
          <cell r="FP50">
            <v>330.74</v>
          </cell>
          <cell r="FQ50">
            <v>758.08</v>
          </cell>
          <cell r="FR50">
            <v>1033.74</v>
          </cell>
          <cell r="FS50">
            <v>1254.68</v>
          </cell>
          <cell r="FT50">
            <v>6524.2</v>
          </cell>
          <cell r="FU50">
            <v>1819.75</v>
          </cell>
          <cell r="FV50">
            <v>4342.2</v>
          </cell>
          <cell r="FW50">
            <v>855.49</v>
          </cell>
        </row>
        <row r="51">
          <cell r="C51">
            <v>0</v>
          </cell>
          <cell r="D51">
            <v>272</v>
          </cell>
          <cell r="E51">
            <v>0</v>
          </cell>
          <cell r="F51">
            <v>0</v>
          </cell>
          <cell r="G51">
            <v>0</v>
          </cell>
          <cell r="H51">
            <v>195.63</v>
          </cell>
          <cell r="I51">
            <v>-84</v>
          </cell>
          <cell r="J51">
            <v>0</v>
          </cell>
          <cell r="K51">
            <v>0</v>
          </cell>
          <cell r="L51">
            <v>0</v>
          </cell>
          <cell r="M51">
            <v>0</v>
          </cell>
          <cell r="N51">
            <v>0</v>
          </cell>
          <cell r="O51">
            <v>0</v>
          </cell>
          <cell r="P51">
            <v>361.36</v>
          </cell>
          <cell r="Q51">
            <v>300</v>
          </cell>
          <cell r="R51">
            <v>0</v>
          </cell>
          <cell r="S51">
            <v>368.29</v>
          </cell>
          <cell r="T51">
            <v>0</v>
          </cell>
          <cell r="U51">
            <v>350.62</v>
          </cell>
          <cell r="V51">
            <v>1493.27</v>
          </cell>
          <cell r="W51">
            <v>2247.91</v>
          </cell>
          <cell r="X51">
            <v>2796.17</v>
          </cell>
          <cell r="Y51">
            <v>2430.06</v>
          </cell>
          <cell r="Z51">
            <v>1251.22</v>
          </cell>
          <cell r="AO51">
            <v>0</v>
          </cell>
          <cell r="AP51">
            <v>0</v>
          </cell>
          <cell r="AQ51">
            <v>0</v>
          </cell>
          <cell r="AR51">
            <v>0</v>
          </cell>
          <cell r="AS51">
            <v>0</v>
          </cell>
          <cell r="AT51">
            <v>0</v>
          </cell>
          <cell r="AU51">
            <v>0</v>
          </cell>
          <cell r="AV51">
            <v>68.650000000000006</v>
          </cell>
          <cell r="AW51">
            <v>0</v>
          </cell>
          <cell r="AX51">
            <v>0</v>
          </cell>
          <cell r="AY51">
            <v>107.53</v>
          </cell>
          <cell r="AZ51">
            <v>0</v>
          </cell>
          <cell r="BA51">
            <v>0</v>
          </cell>
          <cell r="BB51">
            <v>43.37</v>
          </cell>
          <cell r="BC51">
            <v>380.18</v>
          </cell>
          <cell r="BD51">
            <v>517.04999999999995</v>
          </cell>
          <cell r="BE51">
            <v>30.58</v>
          </cell>
          <cell r="BF51">
            <v>81.760000000000005</v>
          </cell>
          <cell r="BG51">
            <v>1734.23</v>
          </cell>
          <cell r="BH51">
            <v>101.25</v>
          </cell>
          <cell r="BI51">
            <v>934.45</v>
          </cell>
          <cell r="BJ51">
            <v>1649.74</v>
          </cell>
          <cell r="BK51">
            <v>8917.56</v>
          </cell>
          <cell r="BL51">
            <v>1726.95</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FA51">
            <v>0</v>
          </cell>
          <cell r="FB51">
            <v>272</v>
          </cell>
          <cell r="FC51">
            <v>0</v>
          </cell>
          <cell r="FD51">
            <v>0</v>
          </cell>
          <cell r="FE51">
            <v>0</v>
          </cell>
          <cell r="FF51">
            <v>195.63</v>
          </cell>
          <cell r="FG51">
            <v>-84</v>
          </cell>
          <cell r="FH51">
            <v>0</v>
          </cell>
          <cell r="FI51">
            <v>0</v>
          </cell>
          <cell r="FJ51">
            <v>0</v>
          </cell>
          <cell r="FK51">
            <v>0</v>
          </cell>
          <cell r="FL51">
            <v>0</v>
          </cell>
          <cell r="FM51">
            <v>0</v>
          </cell>
          <cell r="FN51">
            <v>361.36</v>
          </cell>
          <cell r="FO51">
            <v>300</v>
          </cell>
          <cell r="FP51">
            <v>0</v>
          </cell>
          <cell r="FQ51">
            <v>368.29</v>
          </cell>
          <cell r="FR51">
            <v>0</v>
          </cell>
          <cell r="FS51">
            <v>350.62</v>
          </cell>
          <cell r="FT51">
            <v>1493.27</v>
          </cell>
          <cell r="FU51">
            <v>2247.91</v>
          </cell>
          <cell r="FV51">
            <v>2796.17</v>
          </cell>
          <cell r="FW51">
            <v>2430.06</v>
          </cell>
          <cell r="FX51">
            <v>1251.22</v>
          </cell>
        </row>
        <row r="52">
          <cell r="C52">
            <v>0</v>
          </cell>
          <cell r="D52">
            <v>163</v>
          </cell>
          <cell r="E52">
            <v>0</v>
          </cell>
          <cell r="F52">
            <v>0</v>
          </cell>
          <cell r="G52">
            <v>0</v>
          </cell>
          <cell r="H52">
            <v>0</v>
          </cell>
          <cell r="I52">
            <v>0</v>
          </cell>
          <cell r="J52">
            <v>0</v>
          </cell>
          <cell r="K52">
            <v>6.21</v>
          </cell>
          <cell r="L52">
            <v>246</v>
          </cell>
          <cell r="M52">
            <v>-81.5</v>
          </cell>
          <cell r="N52">
            <v>0</v>
          </cell>
          <cell r="O52">
            <v>0</v>
          </cell>
          <cell r="P52">
            <v>0</v>
          </cell>
          <cell r="Q52">
            <v>0</v>
          </cell>
          <cell r="R52">
            <v>0</v>
          </cell>
          <cell r="S52">
            <v>123.35</v>
          </cell>
          <cell r="T52">
            <v>0</v>
          </cell>
          <cell r="U52">
            <v>265.91000000000003</v>
          </cell>
          <cell r="V52">
            <v>435.43</v>
          </cell>
          <cell r="W52">
            <v>67.75</v>
          </cell>
          <cell r="X52">
            <v>4410.5</v>
          </cell>
          <cell r="Y52">
            <v>4723.24</v>
          </cell>
          <cell r="Z52">
            <v>4306.58</v>
          </cell>
          <cell r="AA52">
            <v>298.39999999999998</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270.85000000000002</v>
          </cell>
          <cell r="BE52">
            <v>35.1</v>
          </cell>
          <cell r="BF52">
            <v>468.03</v>
          </cell>
          <cell r="BG52">
            <v>229.53</v>
          </cell>
          <cell r="BH52">
            <v>709.42</v>
          </cell>
          <cell r="BI52">
            <v>1139.49</v>
          </cell>
          <cell r="BJ52">
            <v>3766.67</v>
          </cell>
          <cell r="BK52">
            <v>1306.8499999999999</v>
          </cell>
          <cell r="BL52">
            <v>3136.79</v>
          </cell>
          <cell r="BM52">
            <v>1827.34</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FA52">
            <v>0</v>
          </cell>
          <cell r="FB52">
            <v>163</v>
          </cell>
          <cell r="FC52">
            <v>0</v>
          </cell>
          <cell r="FD52">
            <v>0</v>
          </cell>
          <cell r="FE52">
            <v>0</v>
          </cell>
          <cell r="FF52">
            <v>0</v>
          </cell>
          <cell r="FG52">
            <v>0</v>
          </cell>
          <cell r="FH52">
            <v>0</v>
          </cell>
          <cell r="FI52">
            <v>6.21</v>
          </cell>
          <cell r="FJ52">
            <v>246</v>
          </cell>
          <cell r="FK52">
            <v>-81.5</v>
          </cell>
          <cell r="FL52">
            <v>0</v>
          </cell>
          <cell r="FM52">
            <v>0</v>
          </cell>
          <cell r="FN52">
            <v>0</v>
          </cell>
          <cell r="FO52">
            <v>0</v>
          </cell>
          <cell r="FP52">
            <v>0</v>
          </cell>
          <cell r="FQ52">
            <v>123.35</v>
          </cell>
          <cell r="FR52">
            <v>0</v>
          </cell>
          <cell r="FS52">
            <v>265.91000000000003</v>
          </cell>
          <cell r="FT52">
            <v>435.43</v>
          </cell>
          <cell r="FU52">
            <v>67.75</v>
          </cell>
          <cell r="FV52">
            <v>4410.5</v>
          </cell>
          <cell r="FW52">
            <v>4723.24</v>
          </cell>
          <cell r="FX52">
            <v>4306.58</v>
          </cell>
          <cell r="FY52">
            <v>298.39999999999998</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552.55999999999995</v>
          </cell>
          <cell r="S53">
            <v>0</v>
          </cell>
          <cell r="T53">
            <v>125</v>
          </cell>
          <cell r="U53">
            <v>1186</v>
          </cell>
          <cell r="V53">
            <v>2512.9899999999998</v>
          </cell>
          <cell r="W53">
            <v>784</v>
          </cell>
          <cell r="X53">
            <v>3719.67</v>
          </cell>
          <cell r="Y53">
            <v>2092.41</v>
          </cell>
          <cell r="Z53">
            <v>4080.13</v>
          </cell>
          <cell r="AA53">
            <v>7584.65</v>
          </cell>
          <cell r="AB53">
            <v>1572.79</v>
          </cell>
          <cell r="AO53">
            <v>0</v>
          </cell>
          <cell r="AP53">
            <v>0</v>
          </cell>
          <cell r="AQ53">
            <v>0</v>
          </cell>
          <cell r="AR53">
            <v>0</v>
          </cell>
          <cell r="AS53">
            <v>0</v>
          </cell>
          <cell r="AT53">
            <v>0</v>
          </cell>
          <cell r="AU53">
            <v>175.03</v>
          </cell>
          <cell r="AV53">
            <v>12.52</v>
          </cell>
          <cell r="AW53">
            <v>0</v>
          </cell>
          <cell r="AX53">
            <v>0</v>
          </cell>
          <cell r="AY53">
            <v>63.21</v>
          </cell>
          <cell r="AZ53">
            <v>30</v>
          </cell>
          <cell r="BA53">
            <v>65.599999999999994</v>
          </cell>
          <cell r="BB53">
            <v>143.22999999999999</v>
          </cell>
          <cell r="BC53">
            <v>128.6</v>
          </cell>
          <cell r="BD53">
            <v>188</v>
          </cell>
          <cell r="BE53">
            <v>214.26</v>
          </cell>
          <cell r="BF53">
            <v>292.33999999999997</v>
          </cell>
          <cell r="BG53">
            <v>321.64999999999998</v>
          </cell>
          <cell r="BH53">
            <v>99.72</v>
          </cell>
          <cell r="BI53">
            <v>943.58</v>
          </cell>
          <cell r="BJ53">
            <v>17.350000000000001</v>
          </cell>
          <cell r="BK53">
            <v>12728.4</v>
          </cell>
          <cell r="BL53">
            <v>2524.79</v>
          </cell>
          <cell r="BM53">
            <v>11960.91</v>
          </cell>
          <cell r="BN53">
            <v>1510.6</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552.55999999999995</v>
          </cell>
          <cell r="FQ53">
            <v>0</v>
          </cell>
          <cell r="FR53">
            <v>125</v>
          </cell>
          <cell r="FS53">
            <v>1186</v>
          </cell>
          <cell r="FT53">
            <v>2512.9899999999998</v>
          </cell>
          <cell r="FU53">
            <v>784</v>
          </cell>
          <cell r="FV53">
            <v>3719.67</v>
          </cell>
          <cell r="FW53">
            <v>2092.41</v>
          </cell>
          <cell r="FX53">
            <v>4080.13</v>
          </cell>
          <cell r="FY53">
            <v>7584.65</v>
          </cell>
          <cell r="FZ53">
            <v>1572.79</v>
          </cell>
        </row>
        <row r="54">
          <cell r="C54">
            <v>0</v>
          </cell>
          <cell r="D54">
            <v>0</v>
          </cell>
          <cell r="E54">
            <v>0</v>
          </cell>
          <cell r="F54">
            <v>0</v>
          </cell>
          <cell r="G54">
            <v>0</v>
          </cell>
          <cell r="H54">
            <v>0</v>
          </cell>
          <cell r="I54">
            <v>0</v>
          </cell>
          <cell r="J54">
            <v>0</v>
          </cell>
          <cell r="K54">
            <v>0</v>
          </cell>
          <cell r="L54">
            <v>-217</v>
          </cell>
          <cell r="M54">
            <v>0</v>
          </cell>
          <cell r="N54">
            <v>116.51</v>
          </cell>
          <cell r="O54">
            <v>0</v>
          </cell>
          <cell r="P54">
            <v>0</v>
          </cell>
          <cell r="Q54">
            <v>0</v>
          </cell>
          <cell r="R54">
            <v>0</v>
          </cell>
          <cell r="S54">
            <v>0</v>
          </cell>
          <cell r="T54">
            <v>97</v>
          </cell>
          <cell r="U54">
            <v>72.08</v>
          </cell>
          <cell r="V54">
            <v>0</v>
          </cell>
          <cell r="W54">
            <v>617.04</v>
          </cell>
          <cell r="X54">
            <v>149.05000000000001</v>
          </cell>
          <cell r="Y54">
            <v>72.540000000000006</v>
          </cell>
          <cell r="Z54">
            <v>610.36</v>
          </cell>
          <cell r="AA54">
            <v>5680.08</v>
          </cell>
          <cell r="AB54">
            <v>13603.34</v>
          </cell>
          <cell r="AC54">
            <v>2260.9499999999998</v>
          </cell>
          <cell r="AO54">
            <v>-2012.4</v>
          </cell>
          <cell r="AP54">
            <v>0</v>
          </cell>
          <cell r="AQ54">
            <v>0</v>
          </cell>
          <cell r="AR54">
            <v>0</v>
          </cell>
          <cell r="AS54">
            <v>0</v>
          </cell>
          <cell r="AT54">
            <v>0</v>
          </cell>
          <cell r="AU54">
            <v>0</v>
          </cell>
          <cell r="AV54">
            <v>0</v>
          </cell>
          <cell r="AW54">
            <v>0</v>
          </cell>
          <cell r="AX54">
            <v>0</v>
          </cell>
          <cell r="AY54">
            <v>0</v>
          </cell>
          <cell r="AZ54">
            <v>0</v>
          </cell>
          <cell r="BA54">
            <v>69.91</v>
          </cell>
          <cell r="BB54">
            <v>0</v>
          </cell>
          <cell r="BC54">
            <v>0</v>
          </cell>
          <cell r="BD54">
            <v>225.09</v>
          </cell>
          <cell r="BE54">
            <v>38.85</v>
          </cell>
          <cell r="BF54">
            <v>117.23</v>
          </cell>
          <cell r="BG54">
            <v>86.62</v>
          </cell>
          <cell r="BH54">
            <v>211.78</v>
          </cell>
          <cell r="BI54">
            <v>5344.08</v>
          </cell>
          <cell r="BJ54">
            <v>867.77</v>
          </cell>
          <cell r="BK54">
            <v>8016.18</v>
          </cell>
          <cell r="BL54">
            <v>532.39</v>
          </cell>
          <cell r="BM54">
            <v>486.37</v>
          </cell>
          <cell r="BN54">
            <v>6221.32</v>
          </cell>
          <cell r="BO54">
            <v>6510.66</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FA54">
            <v>0</v>
          </cell>
          <cell r="FB54">
            <v>0</v>
          </cell>
          <cell r="FC54">
            <v>0</v>
          </cell>
          <cell r="FD54">
            <v>0</v>
          </cell>
          <cell r="FE54">
            <v>0</v>
          </cell>
          <cell r="FF54">
            <v>0</v>
          </cell>
          <cell r="FG54">
            <v>0</v>
          </cell>
          <cell r="FH54">
            <v>0</v>
          </cell>
          <cell r="FI54">
            <v>0</v>
          </cell>
          <cell r="FJ54">
            <v>-217</v>
          </cell>
          <cell r="FK54">
            <v>0</v>
          </cell>
          <cell r="FL54">
            <v>116.51</v>
          </cell>
          <cell r="FM54">
            <v>0</v>
          </cell>
          <cell r="FN54">
            <v>0</v>
          </cell>
          <cell r="FO54">
            <v>0</v>
          </cell>
          <cell r="FP54">
            <v>0</v>
          </cell>
          <cell r="FQ54">
            <v>0</v>
          </cell>
          <cell r="FR54">
            <v>97</v>
          </cell>
          <cell r="FS54">
            <v>72.08</v>
          </cell>
          <cell r="FT54">
            <v>0</v>
          </cell>
          <cell r="FU54">
            <v>617.04</v>
          </cell>
          <cell r="FV54">
            <v>149.05000000000001</v>
          </cell>
          <cell r="FW54">
            <v>72.540000000000006</v>
          </cell>
          <cell r="FX54">
            <v>610.36</v>
          </cell>
          <cell r="FY54">
            <v>5680.08</v>
          </cell>
          <cell r="FZ54">
            <v>13603.34</v>
          </cell>
          <cell r="GA54">
            <v>2260.9499999999998</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654.25</v>
          </cell>
          <cell r="W55">
            <v>82.25</v>
          </cell>
          <cell r="X55">
            <v>329.04</v>
          </cell>
          <cell r="Y55">
            <v>230.91</v>
          </cell>
          <cell r="Z55">
            <v>1236.1500000000001</v>
          </cell>
          <cell r="AA55">
            <v>3705.2</v>
          </cell>
          <cell r="AB55">
            <v>5024.4399999999996</v>
          </cell>
          <cell r="AC55">
            <v>17224.64</v>
          </cell>
          <cell r="AD55">
            <v>2640.47</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79.069999999999993</v>
          </cell>
          <cell r="BD55">
            <v>28.51</v>
          </cell>
          <cell r="BE55">
            <v>0</v>
          </cell>
          <cell r="BF55">
            <v>509.77</v>
          </cell>
          <cell r="BG55">
            <v>75.22</v>
          </cell>
          <cell r="BH55">
            <v>0</v>
          </cell>
          <cell r="BI55">
            <v>137.5</v>
          </cell>
          <cell r="BJ55">
            <v>3565.86</v>
          </cell>
          <cell r="BK55">
            <v>567.47</v>
          </cell>
          <cell r="BL55">
            <v>1414.25</v>
          </cell>
          <cell r="BM55">
            <v>1152.0999999999999</v>
          </cell>
          <cell r="BN55">
            <v>2988.77</v>
          </cell>
          <cell r="BO55">
            <v>8558.16</v>
          </cell>
          <cell r="BP55">
            <v>3695.58</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654.25</v>
          </cell>
          <cell r="FU55">
            <v>82.25</v>
          </cell>
          <cell r="FV55">
            <v>329.04</v>
          </cell>
          <cell r="FW55">
            <v>230.91</v>
          </cell>
          <cell r="FX55">
            <v>1236.1500000000001</v>
          </cell>
          <cell r="FY55">
            <v>3705.2</v>
          </cell>
          <cell r="FZ55">
            <v>5024.4399999999996</v>
          </cell>
          <cell r="GA55">
            <v>17224.64</v>
          </cell>
          <cell r="GB55">
            <v>2640.47</v>
          </cell>
        </row>
        <row r="56">
          <cell r="C56">
            <v>0</v>
          </cell>
          <cell r="D56">
            <v>0</v>
          </cell>
          <cell r="E56">
            <v>0</v>
          </cell>
          <cell r="F56">
            <v>0</v>
          </cell>
          <cell r="G56">
            <v>0</v>
          </cell>
          <cell r="H56">
            <v>0</v>
          </cell>
          <cell r="I56">
            <v>0</v>
          </cell>
          <cell r="J56">
            <v>21.1</v>
          </cell>
          <cell r="K56">
            <v>0</v>
          </cell>
          <cell r="L56">
            <v>0</v>
          </cell>
          <cell r="M56">
            <v>0</v>
          </cell>
          <cell r="N56">
            <v>0</v>
          </cell>
          <cell r="O56">
            <v>0</v>
          </cell>
          <cell r="P56">
            <v>0</v>
          </cell>
          <cell r="Q56">
            <v>128.38</v>
          </cell>
          <cell r="R56">
            <v>94.39</v>
          </cell>
          <cell r="S56">
            <v>1009.8</v>
          </cell>
          <cell r="T56">
            <v>100.4</v>
          </cell>
          <cell r="U56">
            <v>63.09</v>
          </cell>
          <cell r="V56">
            <v>207.5</v>
          </cell>
          <cell r="W56">
            <v>16.68</v>
          </cell>
          <cell r="X56">
            <v>279.77999999999997</v>
          </cell>
          <cell r="Y56">
            <v>784.27</v>
          </cell>
          <cell r="Z56">
            <v>0</v>
          </cell>
          <cell r="AA56">
            <v>781</v>
          </cell>
          <cell r="AB56">
            <v>1774.29</v>
          </cell>
          <cell r="AC56">
            <v>5853.27</v>
          </cell>
          <cell r="AD56">
            <v>23340.959999999999</v>
          </cell>
          <cell r="AE56">
            <v>2335.41</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302.41000000000003</v>
          </cell>
          <cell r="BD56">
            <v>42</v>
          </cell>
          <cell r="BE56">
            <v>2008.07</v>
          </cell>
          <cell r="BF56">
            <v>61.63</v>
          </cell>
          <cell r="BG56">
            <v>39.119999999999997</v>
          </cell>
          <cell r="BH56">
            <v>240.1</v>
          </cell>
          <cell r="BI56">
            <v>237.95</v>
          </cell>
          <cell r="BJ56">
            <v>-107.62</v>
          </cell>
          <cell r="BK56">
            <v>49.38</v>
          </cell>
          <cell r="BL56">
            <v>439.54</v>
          </cell>
          <cell r="BM56">
            <v>3673.09</v>
          </cell>
          <cell r="BN56">
            <v>1406.31</v>
          </cell>
          <cell r="BO56">
            <v>7284.44</v>
          </cell>
          <cell r="BP56">
            <v>5668.78</v>
          </cell>
          <cell r="BQ56">
            <v>8463.9599999999991</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FA56">
            <v>0</v>
          </cell>
          <cell r="FB56">
            <v>0</v>
          </cell>
          <cell r="FC56">
            <v>0</v>
          </cell>
          <cell r="FD56">
            <v>0</v>
          </cell>
          <cell r="FE56">
            <v>0</v>
          </cell>
          <cell r="FF56">
            <v>0</v>
          </cell>
          <cell r="FG56">
            <v>0</v>
          </cell>
          <cell r="FH56">
            <v>21.1</v>
          </cell>
          <cell r="FI56">
            <v>0</v>
          </cell>
          <cell r="FJ56">
            <v>0</v>
          </cell>
          <cell r="FK56">
            <v>0</v>
          </cell>
          <cell r="FL56">
            <v>0</v>
          </cell>
          <cell r="FM56">
            <v>0</v>
          </cell>
          <cell r="FN56">
            <v>0</v>
          </cell>
          <cell r="FO56">
            <v>128.38</v>
          </cell>
          <cell r="FP56">
            <v>94.39</v>
          </cell>
          <cell r="FQ56">
            <v>1009.8</v>
          </cell>
          <cell r="FR56">
            <v>100.4</v>
          </cell>
          <cell r="FS56">
            <v>63.09</v>
          </cell>
          <cell r="FT56">
            <v>207.5</v>
          </cell>
          <cell r="FU56">
            <v>16.68</v>
          </cell>
          <cell r="FV56">
            <v>279.77999999999997</v>
          </cell>
          <cell r="FW56">
            <v>784.27</v>
          </cell>
          <cell r="FX56">
            <v>0</v>
          </cell>
          <cell r="FY56">
            <v>781</v>
          </cell>
          <cell r="FZ56">
            <v>1774.29</v>
          </cell>
          <cell r="GA56">
            <v>5853.27</v>
          </cell>
          <cell r="GB56">
            <v>23340.959999999999</v>
          </cell>
          <cell r="GC56">
            <v>2335.41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106.6</v>
          </cell>
          <cell r="U57">
            <v>141.12</v>
          </cell>
          <cell r="V57">
            <v>107.4</v>
          </cell>
          <cell r="W57">
            <v>0</v>
          </cell>
          <cell r="X57">
            <v>0</v>
          </cell>
          <cell r="Y57">
            <v>0</v>
          </cell>
          <cell r="Z57">
            <v>216</v>
          </cell>
          <cell r="AA57">
            <v>955.9</v>
          </cell>
          <cell r="AB57">
            <v>590.86</v>
          </cell>
          <cell r="AC57">
            <v>1088.92</v>
          </cell>
          <cell r="AD57">
            <v>5575.9</v>
          </cell>
          <cell r="AE57">
            <v>12219.46</v>
          </cell>
          <cell r="AF57">
            <v>1780.16</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39.26</v>
          </cell>
          <cell r="BG57">
            <v>18.239999999999998</v>
          </cell>
          <cell r="BH57">
            <v>82.33</v>
          </cell>
          <cell r="BI57">
            <v>83.79</v>
          </cell>
          <cell r="BJ57">
            <v>0</v>
          </cell>
          <cell r="BK57">
            <v>101.06</v>
          </cell>
          <cell r="BL57">
            <v>516.42999999999995</v>
          </cell>
          <cell r="BM57">
            <v>282.24</v>
          </cell>
          <cell r="BN57">
            <v>454.63</v>
          </cell>
          <cell r="BO57">
            <v>3234.35</v>
          </cell>
          <cell r="BP57">
            <v>2557.4499999999998</v>
          </cell>
          <cell r="BQ57">
            <v>7065.8</v>
          </cell>
          <cell r="BR57">
            <v>2852.6</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106.6</v>
          </cell>
          <cell r="FS57">
            <v>141.12</v>
          </cell>
          <cell r="FT57">
            <v>107.4</v>
          </cell>
          <cell r="FU57">
            <v>0</v>
          </cell>
          <cell r="FV57">
            <v>0</v>
          </cell>
          <cell r="FW57">
            <v>0</v>
          </cell>
          <cell r="FX57">
            <v>216</v>
          </cell>
          <cell r="FY57">
            <v>955.9</v>
          </cell>
          <cell r="FZ57">
            <v>590.86</v>
          </cell>
          <cell r="GA57">
            <v>1088.92</v>
          </cell>
          <cell r="GB57">
            <v>5575.9</v>
          </cell>
          <cell r="GC57">
            <v>12219.46</v>
          </cell>
          <cell r="GD57">
            <v>1780.16</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-1198.4000000000001</v>
          </cell>
          <cell r="T58">
            <v>-97</v>
          </cell>
          <cell r="U58">
            <v>74.09</v>
          </cell>
          <cell r="V58">
            <v>0</v>
          </cell>
          <cell r="W58">
            <v>0</v>
          </cell>
          <cell r="X58">
            <v>574.6</v>
          </cell>
          <cell r="Y58">
            <v>186.9</v>
          </cell>
          <cell r="Z58">
            <v>61.26</v>
          </cell>
          <cell r="AA58">
            <v>46.65</v>
          </cell>
          <cell r="AB58">
            <v>227.87</v>
          </cell>
          <cell r="AC58">
            <v>73.42</v>
          </cell>
          <cell r="AD58">
            <v>196.3</v>
          </cell>
          <cell r="AE58">
            <v>13943.59</v>
          </cell>
          <cell r="AF58">
            <v>5038.0600000000004</v>
          </cell>
          <cell r="AG58">
            <v>5413.14</v>
          </cell>
          <cell r="AO58">
            <v>0</v>
          </cell>
          <cell r="AP58">
            <v>0</v>
          </cell>
          <cell r="AQ58">
            <v>0</v>
          </cell>
          <cell r="AR58">
            <v>0</v>
          </cell>
          <cell r="AS58">
            <v>0</v>
          </cell>
          <cell r="AT58">
            <v>0</v>
          </cell>
          <cell r="AU58">
            <v>0</v>
          </cell>
          <cell r="AV58">
            <v>0</v>
          </cell>
          <cell r="AW58">
            <v>0</v>
          </cell>
          <cell r="AX58">
            <v>0</v>
          </cell>
          <cell r="AY58">
            <v>0</v>
          </cell>
          <cell r="AZ58">
            <v>60</v>
          </cell>
          <cell r="BA58">
            <v>120</v>
          </cell>
          <cell r="BB58">
            <v>120</v>
          </cell>
          <cell r="BC58">
            <v>120</v>
          </cell>
          <cell r="BD58">
            <v>120</v>
          </cell>
          <cell r="BE58">
            <v>120</v>
          </cell>
          <cell r="BF58">
            <v>654.5</v>
          </cell>
          <cell r="BG58">
            <v>28.51</v>
          </cell>
          <cell r="BH58">
            <v>227.65</v>
          </cell>
          <cell r="BI58">
            <v>0</v>
          </cell>
          <cell r="BJ58">
            <v>671.6</v>
          </cell>
          <cell r="BK58">
            <v>167.99</v>
          </cell>
          <cell r="BL58">
            <v>41.81</v>
          </cell>
          <cell r="BM58">
            <v>0</v>
          </cell>
          <cell r="BN58">
            <v>208.19</v>
          </cell>
          <cell r="BO58">
            <v>520.82000000000005</v>
          </cell>
          <cell r="BP58">
            <v>1074.8499999999999</v>
          </cell>
          <cell r="BQ58">
            <v>883.13</v>
          </cell>
          <cell r="BR58">
            <v>6264.91</v>
          </cell>
          <cell r="BS58">
            <v>6489.06</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-1198.4000000000001</v>
          </cell>
          <cell r="FR58">
            <v>-97</v>
          </cell>
          <cell r="FS58">
            <v>74.09</v>
          </cell>
          <cell r="FT58">
            <v>0</v>
          </cell>
          <cell r="FU58">
            <v>0</v>
          </cell>
          <cell r="FV58">
            <v>574.6</v>
          </cell>
          <cell r="FW58">
            <v>186.9</v>
          </cell>
          <cell r="FX58">
            <v>61.26</v>
          </cell>
          <cell r="FY58">
            <v>46.65</v>
          </cell>
          <cell r="FZ58">
            <v>227.87</v>
          </cell>
          <cell r="GA58">
            <v>73.42</v>
          </cell>
          <cell r="GB58">
            <v>196.3</v>
          </cell>
          <cell r="GC58">
            <v>13943.59</v>
          </cell>
          <cell r="GD58">
            <v>5038.0600000000004</v>
          </cell>
          <cell r="GE58">
            <v>5413.14</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-436</v>
          </cell>
          <cell r="T59">
            <v>0</v>
          </cell>
          <cell r="U59">
            <v>200</v>
          </cell>
          <cell r="V59">
            <v>31.09</v>
          </cell>
          <cell r="W59">
            <v>359.7</v>
          </cell>
          <cell r="X59">
            <v>200</v>
          </cell>
          <cell r="Y59">
            <v>0</v>
          </cell>
          <cell r="Z59">
            <v>0</v>
          </cell>
          <cell r="AA59">
            <v>-706</v>
          </cell>
          <cell r="AB59">
            <v>22.28</v>
          </cell>
          <cell r="AC59">
            <v>101.36</v>
          </cell>
          <cell r="AD59">
            <v>604.14</v>
          </cell>
          <cell r="AE59">
            <v>354.17</v>
          </cell>
          <cell r="AF59">
            <v>1766.65</v>
          </cell>
          <cell r="AG59">
            <v>8771.9699999999993</v>
          </cell>
          <cell r="AH59">
            <v>849.94</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3843.26</v>
          </cell>
          <cell r="BK59">
            <v>0</v>
          </cell>
          <cell r="BL59">
            <v>72.7</v>
          </cell>
          <cell r="BM59">
            <v>287.54000000000002</v>
          </cell>
          <cell r="BN59">
            <v>0</v>
          </cell>
          <cell r="BO59">
            <v>541.5</v>
          </cell>
          <cell r="BP59">
            <v>261.29000000000002</v>
          </cell>
          <cell r="BQ59">
            <v>1969.08</v>
          </cell>
          <cell r="BR59">
            <v>3293.54</v>
          </cell>
          <cell r="BS59">
            <v>3867.57</v>
          </cell>
          <cell r="BT59">
            <v>942.39</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-436</v>
          </cell>
          <cell r="FR59">
            <v>0</v>
          </cell>
          <cell r="FS59">
            <v>200</v>
          </cell>
          <cell r="FT59">
            <v>31.09</v>
          </cell>
          <cell r="FU59">
            <v>359.7</v>
          </cell>
          <cell r="FV59">
            <v>200</v>
          </cell>
          <cell r="FW59">
            <v>0</v>
          </cell>
          <cell r="FX59">
            <v>0</v>
          </cell>
          <cell r="FY59">
            <v>-706</v>
          </cell>
          <cell r="FZ59">
            <v>22.28</v>
          </cell>
          <cell r="GA59">
            <v>101.36</v>
          </cell>
          <cell r="GB59">
            <v>604.14</v>
          </cell>
          <cell r="GC59">
            <v>354.17</v>
          </cell>
          <cell r="GD59">
            <v>1766.65</v>
          </cell>
          <cell r="GE59">
            <v>8771.9699999999993</v>
          </cell>
          <cell r="GF59">
            <v>849.94</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1053</v>
          </cell>
          <cell r="S60">
            <v>0</v>
          </cell>
          <cell r="T60">
            <v>0</v>
          </cell>
          <cell r="U60">
            <v>0</v>
          </cell>
          <cell r="V60">
            <v>0</v>
          </cell>
          <cell r="W60">
            <v>137.09</v>
          </cell>
          <cell r="X60">
            <v>0</v>
          </cell>
          <cell r="Y60">
            <v>357.46</v>
          </cell>
          <cell r="Z60">
            <v>0</v>
          </cell>
          <cell r="AA60">
            <v>273.07</v>
          </cell>
          <cell r="AB60">
            <v>0</v>
          </cell>
          <cell r="AC60">
            <v>1529.54</v>
          </cell>
          <cell r="AD60">
            <v>540.4</v>
          </cell>
          <cell r="AE60">
            <v>364.67</v>
          </cell>
          <cell r="AF60">
            <v>2952.79</v>
          </cell>
          <cell r="AG60">
            <v>5868.68</v>
          </cell>
          <cell r="AH60">
            <v>4780.3500000000004</v>
          </cell>
          <cell r="AI60">
            <v>2444.65</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350.11</v>
          </cell>
          <cell r="BJ60">
            <v>167.11</v>
          </cell>
          <cell r="BK60">
            <v>0</v>
          </cell>
          <cell r="BL60">
            <v>0</v>
          </cell>
          <cell r="BM60">
            <v>9.24</v>
          </cell>
          <cell r="BN60">
            <v>78.55</v>
          </cell>
          <cell r="BO60">
            <v>2215.6999999999998</v>
          </cell>
          <cell r="BP60">
            <v>215.44</v>
          </cell>
          <cell r="BQ60">
            <v>149.31</v>
          </cell>
          <cell r="BR60">
            <v>2380.13</v>
          </cell>
          <cell r="BS60">
            <v>3179.83</v>
          </cell>
          <cell r="BT60">
            <v>6414.47</v>
          </cell>
          <cell r="BU60">
            <v>7822.4</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1053</v>
          </cell>
          <cell r="FQ60">
            <v>0</v>
          </cell>
          <cell r="FR60">
            <v>0</v>
          </cell>
          <cell r="FS60">
            <v>0</v>
          </cell>
          <cell r="FT60">
            <v>0</v>
          </cell>
          <cell r="FU60">
            <v>137.09</v>
          </cell>
          <cell r="FV60">
            <v>0</v>
          </cell>
          <cell r="FW60">
            <v>357.46</v>
          </cell>
          <cell r="FX60">
            <v>0</v>
          </cell>
          <cell r="FY60">
            <v>273.07</v>
          </cell>
          <cell r="FZ60">
            <v>0</v>
          </cell>
          <cell r="GA60">
            <v>1529.54</v>
          </cell>
          <cell r="GB60">
            <v>540.4</v>
          </cell>
          <cell r="GC60">
            <v>364.67</v>
          </cell>
          <cell r="GD60">
            <v>2952.79</v>
          </cell>
          <cell r="GE60">
            <v>5868.68</v>
          </cell>
          <cell r="GF60">
            <v>4780.3500000000004</v>
          </cell>
          <cell r="GG60">
            <v>2444.65</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144.16</v>
          </cell>
          <cell r="X61">
            <v>500</v>
          </cell>
          <cell r="Y61">
            <v>-15.5</v>
          </cell>
          <cell r="Z61">
            <v>200</v>
          </cell>
          <cell r="AA61">
            <v>651.19000000000005</v>
          </cell>
          <cell r="AB61">
            <v>0</v>
          </cell>
          <cell r="AC61">
            <v>38.56</v>
          </cell>
          <cell r="AD61">
            <v>0</v>
          </cell>
          <cell r="AE61">
            <v>594.54999999999995</v>
          </cell>
          <cell r="AF61">
            <v>685</v>
          </cell>
          <cell r="AG61">
            <v>1321.82</v>
          </cell>
          <cell r="AH61">
            <v>4802.2299999999996</v>
          </cell>
          <cell r="AI61">
            <v>6166.75</v>
          </cell>
          <cell r="AJ61">
            <v>1845.68</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91</v>
          </cell>
          <cell r="BF61">
            <v>0</v>
          </cell>
          <cell r="BG61">
            <v>0</v>
          </cell>
          <cell r="BH61">
            <v>0</v>
          </cell>
          <cell r="BI61">
            <v>0</v>
          </cell>
          <cell r="BJ61">
            <v>28.51</v>
          </cell>
          <cell r="BK61">
            <v>0</v>
          </cell>
          <cell r="BL61">
            <v>687.17</v>
          </cell>
          <cell r="BM61">
            <v>191.3</v>
          </cell>
          <cell r="BN61">
            <v>0</v>
          </cell>
          <cell r="BO61">
            <v>34.25</v>
          </cell>
          <cell r="BP61">
            <v>168.4</v>
          </cell>
          <cell r="BQ61">
            <v>266.93</v>
          </cell>
          <cell r="BR61">
            <v>1143.55</v>
          </cell>
          <cell r="BS61">
            <v>538.21</v>
          </cell>
          <cell r="BT61">
            <v>2687.2</v>
          </cell>
          <cell r="BU61">
            <v>7400.23</v>
          </cell>
          <cell r="BV61">
            <v>3842.41</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144.16</v>
          </cell>
          <cell r="FV61">
            <v>500</v>
          </cell>
          <cell r="FW61">
            <v>-15.5</v>
          </cell>
          <cell r="FX61">
            <v>200</v>
          </cell>
          <cell r="FY61">
            <v>651.19000000000005</v>
          </cell>
          <cell r="FZ61">
            <v>0</v>
          </cell>
          <cell r="GA61">
            <v>38.56</v>
          </cell>
          <cell r="GB61">
            <v>0</v>
          </cell>
          <cell r="GC61">
            <v>594.54999999999995</v>
          </cell>
          <cell r="GD61">
            <v>685</v>
          </cell>
          <cell r="GE61">
            <v>1321.82</v>
          </cell>
          <cell r="GF61">
            <v>4802.2299999999996</v>
          </cell>
          <cell r="GG61">
            <v>6166.75</v>
          </cell>
          <cell r="GH61">
            <v>1845.68</v>
          </cell>
        </row>
        <row r="62">
          <cell r="C62">
            <v>0</v>
          </cell>
          <cell r="D62">
            <v>0</v>
          </cell>
          <cell r="E62">
            <v>0</v>
          </cell>
          <cell r="F62">
            <v>0</v>
          </cell>
          <cell r="G62">
            <v>0</v>
          </cell>
          <cell r="H62">
            <v>0</v>
          </cell>
          <cell r="I62">
            <v>0</v>
          </cell>
          <cell r="J62">
            <v>0</v>
          </cell>
          <cell r="K62">
            <v>0</v>
          </cell>
          <cell r="L62">
            <v>0</v>
          </cell>
          <cell r="M62">
            <v>0</v>
          </cell>
          <cell r="N62">
            <v>334.07</v>
          </cell>
          <cell r="O62">
            <v>0</v>
          </cell>
          <cell r="P62">
            <v>0</v>
          </cell>
          <cell r="Q62">
            <v>0</v>
          </cell>
          <cell r="R62">
            <v>0</v>
          </cell>
          <cell r="S62">
            <v>0</v>
          </cell>
          <cell r="T62">
            <v>0</v>
          </cell>
          <cell r="U62">
            <v>0</v>
          </cell>
          <cell r="V62">
            <v>0</v>
          </cell>
          <cell r="W62">
            <v>0</v>
          </cell>
          <cell r="X62">
            <v>0</v>
          </cell>
          <cell r="Y62">
            <v>0</v>
          </cell>
          <cell r="Z62">
            <v>330.74</v>
          </cell>
          <cell r="AA62">
            <v>-300</v>
          </cell>
          <cell r="AB62">
            <v>1164.75</v>
          </cell>
          <cell r="AC62">
            <v>273.13</v>
          </cell>
          <cell r="AD62">
            <v>568.35</v>
          </cell>
          <cell r="AE62">
            <v>0</v>
          </cell>
          <cell r="AF62">
            <v>330.94</v>
          </cell>
          <cell r="AG62">
            <v>12.13</v>
          </cell>
          <cell r="AH62">
            <v>1192.49</v>
          </cell>
          <cell r="AI62">
            <v>4318.05</v>
          </cell>
          <cell r="AJ62">
            <v>6099.94</v>
          </cell>
          <cell r="AK62">
            <v>1603.89</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300</v>
          </cell>
          <cell r="BD62">
            <v>0</v>
          </cell>
          <cell r="BE62">
            <v>0</v>
          </cell>
          <cell r="BF62">
            <v>0</v>
          </cell>
          <cell r="BG62">
            <v>0</v>
          </cell>
          <cell r="BH62">
            <v>0</v>
          </cell>
          <cell r="BI62">
            <v>121.42</v>
          </cell>
          <cell r="BJ62">
            <v>60</v>
          </cell>
          <cell r="BK62">
            <v>28.51</v>
          </cell>
          <cell r="BL62">
            <v>98.88</v>
          </cell>
          <cell r="BM62">
            <v>0</v>
          </cell>
          <cell r="BN62">
            <v>0</v>
          </cell>
          <cell r="BO62">
            <v>0</v>
          </cell>
          <cell r="BP62">
            <v>42.77</v>
          </cell>
          <cell r="BQ62">
            <v>59</v>
          </cell>
          <cell r="BR62">
            <v>1562.73</v>
          </cell>
          <cell r="BS62">
            <v>25</v>
          </cell>
          <cell r="BT62">
            <v>883.94</v>
          </cell>
          <cell r="BU62">
            <v>1018.89</v>
          </cell>
          <cell r="BV62">
            <v>3913.44</v>
          </cell>
          <cell r="BW62">
            <v>5820.52</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FA62">
            <v>0</v>
          </cell>
          <cell r="FB62">
            <v>0</v>
          </cell>
          <cell r="FC62">
            <v>0</v>
          </cell>
          <cell r="FD62">
            <v>0</v>
          </cell>
          <cell r="FE62">
            <v>0</v>
          </cell>
          <cell r="FF62">
            <v>0</v>
          </cell>
          <cell r="FG62">
            <v>0</v>
          </cell>
          <cell r="FH62">
            <v>0</v>
          </cell>
          <cell r="FI62">
            <v>0</v>
          </cell>
          <cell r="FJ62">
            <v>0</v>
          </cell>
          <cell r="FK62">
            <v>0</v>
          </cell>
          <cell r="FL62">
            <v>334.07</v>
          </cell>
          <cell r="FM62">
            <v>0</v>
          </cell>
          <cell r="FN62">
            <v>0</v>
          </cell>
          <cell r="FO62">
            <v>0</v>
          </cell>
          <cell r="FP62">
            <v>0</v>
          </cell>
          <cell r="FQ62">
            <v>0</v>
          </cell>
          <cell r="FR62">
            <v>0</v>
          </cell>
          <cell r="FS62">
            <v>0</v>
          </cell>
          <cell r="FT62">
            <v>0</v>
          </cell>
          <cell r="FU62">
            <v>0</v>
          </cell>
          <cell r="FV62">
            <v>0</v>
          </cell>
          <cell r="FW62">
            <v>0</v>
          </cell>
          <cell r="FX62">
            <v>330.74</v>
          </cell>
          <cell r="FY62">
            <v>-300</v>
          </cell>
          <cell r="FZ62">
            <v>1164.75</v>
          </cell>
          <cell r="GA62">
            <v>273.13</v>
          </cell>
          <cell r="GB62">
            <v>568.35</v>
          </cell>
          <cell r="GC62">
            <v>0</v>
          </cell>
          <cell r="GD62">
            <v>330.94</v>
          </cell>
          <cell r="GE62">
            <v>12.13</v>
          </cell>
          <cell r="GF62">
            <v>1192.49</v>
          </cell>
          <cell r="GG62">
            <v>4318.05</v>
          </cell>
          <cell r="GH62">
            <v>6099.94</v>
          </cell>
          <cell r="GI62">
            <v>1603.89</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10</v>
          </cell>
          <cell r="Y63">
            <v>321</v>
          </cell>
          <cell r="Z63">
            <v>0</v>
          </cell>
          <cell r="AA63">
            <v>0</v>
          </cell>
          <cell r="AB63">
            <v>101.74</v>
          </cell>
          <cell r="AC63">
            <v>0</v>
          </cell>
          <cell r="AD63">
            <v>0</v>
          </cell>
          <cell r="AE63">
            <v>0</v>
          </cell>
          <cell r="AF63">
            <v>0</v>
          </cell>
          <cell r="AG63">
            <v>2825.05</v>
          </cell>
          <cell r="AH63">
            <v>1066.54</v>
          </cell>
          <cell r="AI63">
            <v>451.72</v>
          </cell>
          <cell r="AJ63">
            <v>5178.92</v>
          </cell>
          <cell r="AK63">
            <v>6821.47</v>
          </cell>
          <cell r="AL63">
            <v>3148.1</v>
          </cell>
          <cell r="AO63">
            <v>0</v>
          </cell>
          <cell r="AP63">
            <v>0</v>
          </cell>
          <cell r="AQ63">
            <v>0</v>
          </cell>
          <cell r="AR63">
            <v>0</v>
          </cell>
          <cell r="AS63">
            <v>0</v>
          </cell>
          <cell r="AT63">
            <v>0</v>
          </cell>
          <cell r="AU63">
            <v>0</v>
          </cell>
          <cell r="AV63">
            <v>0</v>
          </cell>
          <cell r="AW63">
            <v>0</v>
          </cell>
          <cell r="AX63">
            <v>0</v>
          </cell>
          <cell r="AY63">
            <v>135.77000000000001</v>
          </cell>
          <cell r="AZ63">
            <v>42.45</v>
          </cell>
          <cell r="BA63">
            <v>0</v>
          </cell>
          <cell r="BB63">
            <v>0</v>
          </cell>
          <cell r="BC63">
            <v>0</v>
          </cell>
          <cell r="BD63">
            <v>0</v>
          </cell>
          <cell r="BE63">
            <v>0</v>
          </cell>
          <cell r="BF63">
            <v>609.92999999999995</v>
          </cell>
          <cell r="BG63">
            <v>0</v>
          </cell>
          <cell r="BH63">
            <v>0</v>
          </cell>
          <cell r="BI63">
            <v>76.63</v>
          </cell>
          <cell r="BJ63">
            <v>103.03</v>
          </cell>
          <cell r="BK63">
            <v>38.880000000000003</v>
          </cell>
          <cell r="BL63">
            <v>139.5</v>
          </cell>
          <cell r="BM63">
            <v>0</v>
          </cell>
          <cell r="BN63">
            <v>0</v>
          </cell>
          <cell r="BO63">
            <v>0</v>
          </cell>
          <cell r="BP63">
            <v>0</v>
          </cell>
          <cell r="BQ63">
            <v>0</v>
          </cell>
          <cell r="BR63">
            <v>916.99</v>
          </cell>
          <cell r="BS63">
            <v>827.25</v>
          </cell>
          <cell r="BT63">
            <v>370.28</v>
          </cell>
          <cell r="BU63">
            <v>681.38</v>
          </cell>
          <cell r="BV63">
            <v>3403.41</v>
          </cell>
          <cell r="BW63">
            <v>7693.28</v>
          </cell>
          <cell r="BX63">
            <v>1609.27</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10</v>
          </cell>
          <cell r="FW63">
            <v>321</v>
          </cell>
          <cell r="FX63">
            <v>0</v>
          </cell>
          <cell r="FY63">
            <v>0</v>
          </cell>
          <cell r="FZ63">
            <v>101.74</v>
          </cell>
          <cell r="GA63">
            <v>0</v>
          </cell>
          <cell r="GB63">
            <v>0</v>
          </cell>
          <cell r="GC63">
            <v>0</v>
          </cell>
          <cell r="GD63">
            <v>0</v>
          </cell>
          <cell r="GE63">
            <v>2825.05</v>
          </cell>
          <cell r="GF63">
            <v>1066.54</v>
          </cell>
          <cell r="GG63">
            <v>451.72</v>
          </cell>
          <cell r="GH63">
            <v>5178.92</v>
          </cell>
          <cell r="GI63">
            <v>6821.47</v>
          </cell>
          <cell r="GJ63">
            <v>3148.1</v>
          </cell>
        </row>
        <row r="71">
          <cell r="C71">
            <v>0</v>
          </cell>
          <cell r="D71">
            <v>0</v>
          </cell>
          <cell r="E71">
            <v>0</v>
          </cell>
          <cell r="F71">
            <v>0</v>
          </cell>
          <cell r="G71">
            <v>0</v>
          </cell>
          <cell r="H71">
            <v>0</v>
          </cell>
          <cell r="I71">
            <v>0</v>
          </cell>
          <cell r="J71">
            <v>0</v>
          </cell>
          <cell r="K71">
            <v>0</v>
          </cell>
          <cell r="L71">
            <v>-63.25</v>
          </cell>
          <cell r="M71">
            <v>-55.9</v>
          </cell>
          <cell r="N71">
            <v>34958.53</v>
          </cell>
          <cell r="O71">
            <v>37475.269999999997</v>
          </cell>
          <cell r="AO71">
            <v>0</v>
          </cell>
          <cell r="AP71">
            <v>0</v>
          </cell>
          <cell r="AQ71">
            <v>0</v>
          </cell>
          <cell r="AR71">
            <v>0</v>
          </cell>
          <cell r="AS71">
            <v>0</v>
          </cell>
          <cell r="AT71">
            <v>0</v>
          </cell>
          <cell r="AU71">
            <v>0</v>
          </cell>
          <cell r="AV71">
            <v>0</v>
          </cell>
          <cell r="AW71">
            <v>0</v>
          </cell>
          <cell r="AX71">
            <v>0</v>
          </cell>
          <cell r="AY71">
            <v>-46.08</v>
          </cell>
          <cell r="AZ71">
            <v>12325.16</v>
          </cell>
          <cell r="BA71">
            <v>14515.12</v>
          </cell>
          <cell r="CA71">
            <v>0</v>
          </cell>
          <cell r="CB71">
            <v>0</v>
          </cell>
          <cell r="CC71">
            <v>0</v>
          </cell>
          <cell r="CD71">
            <v>0</v>
          </cell>
          <cell r="CE71">
            <v>0</v>
          </cell>
          <cell r="CF71">
            <v>0</v>
          </cell>
          <cell r="CG71">
            <v>0</v>
          </cell>
          <cell r="CH71">
            <v>0</v>
          </cell>
          <cell r="CI71">
            <v>0</v>
          </cell>
          <cell r="CJ71">
            <v>0</v>
          </cell>
          <cell r="CK71">
            <v>0</v>
          </cell>
          <cell r="CL71">
            <v>0</v>
          </cell>
          <cell r="CM71">
            <v>0</v>
          </cell>
          <cell r="DM71">
            <v>0</v>
          </cell>
          <cell r="DN71">
            <v>0</v>
          </cell>
          <cell r="DO71">
            <v>0</v>
          </cell>
          <cell r="DP71">
            <v>0</v>
          </cell>
          <cell r="DQ71">
            <v>0</v>
          </cell>
          <cell r="DR71">
            <v>0</v>
          </cell>
          <cell r="DS71">
            <v>0</v>
          </cell>
          <cell r="DT71">
            <v>0</v>
          </cell>
          <cell r="DU71">
            <v>0</v>
          </cell>
          <cell r="DV71">
            <v>0</v>
          </cell>
          <cell r="DW71">
            <v>0</v>
          </cell>
          <cell r="DX71">
            <v>0</v>
          </cell>
          <cell r="DY71">
            <v>0</v>
          </cell>
          <cell r="FA71">
            <v>0</v>
          </cell>
          <cell r="FB71">
            <v>0</v>
          </cell>
          <cell r="FC71">
            <v>0</v>
          </cell>
          <cell r="FD71">
            <v>0</v>
          </cell>
          <cell r="FE71">
            <v>0</v>
          </cell>
          <cell r="FF71">
            <v>0</v>
          </cell>
          <cell r="FG71">
            <v>0</v>
          </cell>
          <cell r="FH71">
            <v>0</v>
          </cell>
          <cell r="FI71">
            <v>0</v>
          </cell>
          <cell r="FJ71">
            <v>-63.25</v>
          </cell>
          <cell r="FK71">
            <v>-55.9</v>
          </cell>
          <cell r="FL71">
            <v>34958.53</v>
          </cell>
          <cell r="FM71">
            <v>37475.269999999997</v>
          </cell>
        </row>
        <row r="72">
          <cell r="C72">
            <v>0</v>
          </cell>
          <cell r="D72">
            <v>0</v>
          </cell>
          <cell r="E72">
            <v>0</v>
          </cell>
          <cell r="F72">
            <v>0</v>
          </cell>
          <cell r="G72">
            <v>0</v>
          </cell>
          <cell r="H72">
            <v>0</v>
          </cell>
          <cell r="I72">
            <v>0</v>
          </cell>
          <cell r="J72">
            <v>0</v>
          </cell>
          <cell r="K72">
            <v>0</v>
          </cell>
          <cell r="L72">
            <v>0</v>
          </cell>
          <cell r="M72">
            <v>0</v>
          </cell>
          <cell r="N72">
            <v>0</v>
          </cell>
          <cell r="O72">
            <v>31812.84</v>
          </cell>
          <cell r="P72">
            <v>37336.589999999997</v>
          </cell>
          <cell r="AO72">
            <v>0</v>
          </cell>
          <cell r="AP72">
            <v>0</v>
          </cell>
          <cell r="AQ72">
            <v>0</v>
          </cell>
          <cell r="AR72">
            <v>0</v>
          </cell>
          <cell r="AS72">
            <v>0</v>
          </cell>
          <cell r="AT72">
            <v>0</v>
          </cell>
          <cell r="AU72">
            <v>0</v>
          </cell>
          <cell r="AV72">
            <v>0</v>
          </cell>
          <cell r="AW72">
            <v>0</v>
          </cell>
          <cell r="AX72">
            <v>0</v>
          </cell>
          <cell r="AY72">
            <v>0</v>
          </cell>
          <cell r="AZ72">
            <v>0</v>
          </cell>
          <cell r="BA72">
            <v>11597.88</v>
          </cell>
          <cell r="BB72">
            <v>12982.65</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FA72">
            <v>0</v>
          </cell>
          <cell r="FB72">
            <v>0</v>
          </cell>
          <cell r="FC72">
            <v>0</v>
          </cell>
          <cell r="FD72">
            <v>0</v>
          </cell>
          <cell r="FE72">
            <v>0</v>
          </cell>
          <cell r="FF72">
            <v>0</v>
          </cell>
          <cell r="FG72">
            <v>0</v>
          </cell>
          <cell r="FH72">
            <v>0</v>
          </cell>
          <cell r="FI72">
            <v>0</v>
          </cell>
          <cell r="FJ72">
            <v>0</v>
          </cell>
          <cell r="FK72">
            <v>0</v>
          </cell>
          <cell r="FL72">
            <v>0</v>
          </cell>
          <cell r="FM72">
            <v>31812.84</v>
          </cell>
          <cell r="FN72">
            <v>37336.589999999997</v>
          </cell>
        </row>
        <row r="73">
          <cell r="C73">
            <v>0</v>
          </cell>
          <cell r="D73">
            <v>0</v>
          </cell>
          <cell r="E73">
            <v>0</v>
          </cell>
          <cell r="F73">
            <v>0</v>
          </cell>
          <cell r="G73">
            <v>0</v>
          </cell>
          <cell r="H73">
            <v>0</v>
          </cell>
          <cell r="I73">
            <v>0</v>
          </cell>
          <cell r="J73">
            <v>0</v>
          </cell>
          <cell r="K73">
            <v>0</v>
          </cell>
          <cell r="L73">
            <v>0</v>
          </cell>
          <cell r="M73">
            <v>0</v>
          </cell>
          <cell r="N73">
            <v>0</v>
          </cell>
          <cell r="O73">
            <v>0</v>
          </cell>
          <cell r="P73">
            <v>37107.72</v>
          </cell>
          <cell r="Q73">
            <v>35601.9</v>
          </cell>
          <cell r="AO73">
            <v>0</v>
          </cell>
          <cell r="AP73">
            <v>0</v>
          </cell>
          <cell r="AQ73">
            <v>0</v>
          </cell>
          <cell r="AR73">
            <v>0</v>
          </cell>
          <cell r="AS73">
            <v>0</v>
          </cell>
          <cell r="AT73">
            <v>0</v>
          </cell>
          <cell r="AU73">
            <v>0</v>
          </cell>
          <cell r="AV73">
            <v>0</v>
          </cell>
          <cell r="AW73">
            <v>0</v>
          </cell>
          <cell r="AX73">
            <v>0</v>
          </cell>
          <cell r="AY73">
            <v>0</v>
          </cell>
          <cell r="AZ73">
            <v>0</v>
          </cell>
          <cell r="BA73">
            <v>0</v>
          </cell>
          <cell r="BB73">
            <v>18381.54</v>
          </cell>
          <cell r="BC73">
            <v>14085.47</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37107.72</v>
          </cell>
          <cell r="FO73">
            <v>35601.9</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34198.14</v>
          </cell>
          <cell r="R74">
            <v>31684.23</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11586.1</v>
          </cell>
          <cell r="BD74">
            <v>13933.13</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34198.14</v>
          </cell>
          <cell r="FP74">
            <v>31684.23</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-247.64</v>
          </cell>
          <cell r="R75">
            <v>40896.18</v>
          </cell>
          <cell r="S75">
            <v>39216.519999999997</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-14.67</v>
          </cell>
          <cell r="BD75">
            <v>17382.189999999999</v>
          </cell>
          <cell r="BE75">
            <v>15195.13</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-247.64</v>
          </cell>
          <cell r="FP75">
            <v>40896.18</v>
          </cell>
          <cell r="FQ75">
            <v>39216.519999999997</v>
          </cell>
        </row>
        <row r="76">
          <cell r="C76">
            <v>-277.66000000000003</v>
          </cell>
          <cell r="D76">
            <v>-7.67</v>
          </cell>
          <cell r="E76">
            <v>-7.67</v>
          </cell>
          <cell r="F76">
            <v>0</v>
          </cell>
          <cell r="G76">
            <v>0</v>
          </cell>
          <cell r="H76">
            <v>0</v>
          </cell>
          <cell r="I76">
            <v>0</v>
          </cell>
          <cell r="J76">
            <v>0</v>
          </cell>
          <cell r="K76">
            <v>0</v>
          </cell>
          <cell r="L76">
            <v>0</v>
          </cell>
          <cell r="M76">
            <v>0</v>
          </cell>
          <cell r="N76">
            <v>0</v>
          </cell>
          <cell r="O76">
            <v>0</v>
          </cell>
          <cell r="P76">
            <v>0</v>
          </cell>
          <cell r="Q76">
            <v>0</v>
          </cell>
          <cell r="R76">
            <v>0</v>
          </cell>
          <cell r="S76">
            <v>35217.760000000002</v>
          </cell>
          <cell r="T76">
            <v>30029.87</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15248.78</v>
          </cell>
          <cell r="BF76">
            <v>17320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FA76">
            <v>-277.66000000000003</v>
          </cell>
          <cell r="FB76">
            <v>-7.67</v>
          </cell>
          <cell r="FC76">
            <v>-7.67</v>
          </cell>
          <cell r="FD76">
            <v>0</v>
          </cell>
          <cell r="FE76">
            <v>0</v>
          </cell>
          <cell r="FF76">
            <v>0</v>
          </cell>
          <cell r="FG76">
            <v>0</v>
          </cell>
          <cell r="FH76">
            <v>0</v>
          </cell>
          <cell r="FI76">
            <v>0</v>
          </cell>
          <cell r="FJ76">
            <v>0</v>
          </cell>
          <cell r="FK76">
            <v>0</v>
          </cell>
          <cell r="FL76">
            <v>0</v>
          </cell>
          <cell r="FM76">
            <v>0</v>
          </cell>
          <cell r="FN76">
            <v>0</v>
          </cell>
          <cell r="FO76">
            <v>0</v>
          </cell>
          <cell r="FP76">
            <v>0</v>
          </cell>
          <cell r="FQ76">
            <v>35217.760000000002</v>
          </cell>
          <cell r="FR76">
            <v>30029.87</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36023.49</v>
          </cell>
          <cell r="U77">
            <v>35234.69</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14.7</v>
          </cell>
          <cell r="BE77">
            <v>-80.88</v>
          </cell>
          <cell r="BF77">
            <v>17771.849999999999</v>
          </cell>
          <cell r="BG77">
            <v>17059.099999999999</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36023.49</v>
          </cell>
          <cell r="FS77">
            <v>35234.69</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39127.31</v>
          </cell>
          <cell r="V78">
            <v>36975.79</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19599.009999999998</v>
          </cell>
          <cell r="BH78">
            <v>16798.810000000001</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39127.31</v>
          </cell>
          <cell r="FT78">
            <v>36975.79</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-0.6</v>
          </cell>
          <cell r="V79">
            <v>38353.93</v>
          </cell>
          <cell r="W79">
            <v>40075.35</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18440.830000000002</v>
          </cell>
          <cell r="BI79">
            <v>14227.76</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-0.6</v>
          </cell>
          <cell r="FT79">
            <v>38353.93</v>
          </cell>
          <cell r="FU79">
            <v>40075.35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34819.24</v>
          </cell>
          <cell r="X80">
            <v>41286.769999999997</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20605.64</v>
          </cell>
          <cell r="BJ80">
            <v>19310.95</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34819.24</v>
          </cell>
          <cell r="FV80">
            <v>41286.769999999997</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37238.15</v>
          </cell>
          <cell r="Y81">
            <v>42660.85</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305.76</v>
          </cell>
          <cell r="BG81">
            <v>0</v>
          </cell>
          <cell r="BH81">
            <v>0</v>
          </cell>
          <cell r="BI81">
            <v>-3.34</v>
          </cell>
          <cell r="BJ81">
            <v>17603.3</v>
          </cell>
          <cell r="BK81">
            <v>19692.919999999998</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37238.15</v>
          </cell>
          <cell r="FW81">
            <v>42660.85</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-240.43</v>
          </cell>
          <cell r="Y82">
            <v>42588.43</v>
          </cell>
          <cell r="Z82">
            <v>54158.17</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19285.57</v>
          </cell>
          <cell r="BL82">
            <v>27198.07</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-240.43</v>
          </cell>
          <cell r="FW82">
            <v>42588.43</v>
          </cell>
          <cell r="FX82">
            <v>54158.17</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-522.75</v>
          </cell>
          <cell r="Z83">
            <v>28498.76</v>
          </cell>
          <cell r="AA83">
            <v>55033.64</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-325.23</v>
          </cell>
          <cell r="BL83">
            <v>14727.57</v>
          </cell>
          <cell r="BM83">
            <v>28860.85</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-522.75</v>
          </cell>
          <cell r="FX83">
            <v>28498.76</v>
          </cell>
          <cell r="FY83">
            <v>55033.64</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18966.62</v>
          </cell>
          <cell r="AB84">
            <v>58989.59</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12505.54</v>
          </cell>
          <cell r="BN84">
            <v>29529.91</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18966.62</v>
          </cell>
          <cell r="FZ84">
            <v>58989.59</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-265.63</v>
          </cell>
          <cell r="AA85">
            <v>-4.4000000000000004</v>
          </cell>
          <cell r="AB85">
            <v>29978.09</v>
          </cell>
          <cell r="AC85">
            <v>57156.54</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10.77</v>
          </cell>
          <cell r="BE85">
            <v>0</v>
          </cell>
          <cell r="BF85">
            <v>0</v>
          </cell>
          <cell r="BG85">
            <v>0</v>
          </cell>
          <cell r="BH85">
            <v>0</v>
          </cell>
          <cell r="BI85">
            <v>0</v>
          </cell>
          <cell r="BJ85">
            <v>0</v>
          </cell>
          <cell r="BK85">
            <v>0</v>
          </cell>
          <cell r="BL85">
            <v>-350.37</v>
          </cell>
          <cell r="BM85">
            <v>60.94</v>
          </cell>
          <cell r="BN85">
            <v>14366.96</v>
          </cell>
          <cell r="BO85">
            <v>27766.41</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-265.63</v>
          </cell>
          <cell r="FY85">
            <v>-4.4000000000000004</v>
          </cell>
          <cell r="FZ85">
            <v>29978.09</v>
          </cell>
          <cell r="GA85">
            <v>57156.54</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28253.46</v>
          </cell>
          <cell r="AD86">
            <v>59998.46</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12020.82</v>
          </cell>
          <cell r="BP86">
            <v>28452.09</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cell r="FZ86">
            <v>0</v>
          </cell>
          <cell r="GA86">
            <v>28253.46</v>
          </cell>
          <cell r="GB86">
            <v>59998.46</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29356.35</v>
          </cell>
          <cell r="AE87">
            <v>45714.76</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12222.67</v>
          </cell>
          <cell r="BQ87">
            <v>23759.57</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29356.35</v>
          </cell>
          <cell r="GC87">
            <v>45714.76</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39.22</v>
          </cell>
          <cell r="V88">
            <v>0</v>
          </cell>
          <cell r="W88">
            <v>0</v>
          </cell>
          <cell r="X88">
            <v>0</v>
          </cell>
          <cell r="Y88">
            <v>0</v>
          </cell>
          <cell r="Z88">
            <v>0</v>
          </cell>
          <cell r="AA88">
            <v>0</v>
          </cell>
          <cell r="AB88">
            <v>0</v>
          </cell>
          <cell r="AC88">
            <v>0</v>
          </cell>
          <cell r="AD88">
            <v>245.87</v>
          </cell>
          <cell r="AE88">
            <v>44628.12</v>
          </cell>
          <cell r="AF88">
            <v>37192.69</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181.29</v>
          </cell>
          <cell r="BH88">
            <v>0</v>
          </cell>
          <cell r="BI88">
            <v>0</v>
          </cell>
          <cell r="BJ88">
            <v>0</v>
          </cell>
          <cell r="BK88">
            <v>0</v>
          </cell>
          <cell r="BL88">
            <v>0</v>
          </cell>
          <cell r="BM88">
            <v>0</v>
          </cell>
          <cell r="BN88">
            <v>0</v>
          </cell>
          <cell r="BO88">
            <v>0</v>
          </cell>
          <cell r="BP88">
            <v>0</v>
          </cell>
          <cell r="BQ88">
            <v>20147.830000000002</v>
          </cell>
          <cell r="BR88">
            <v>18831.13</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39.22</v>
          </cell>
          <cell r="FT88">
            <v>0</v>
          </cell>
          <cell r="FU88">
            <v>0</v>
          </cell>
          <cell r="FV88">
            <v>0</v>
          </cell>
          <cell r="FW88">
            <v>0</v>
          </cell>
          <cell r="FX88">
            <v>0</v>
          </cell>
          <cell r="FY88">
            <v>0</v>
          </cell>
          <cell r="FZ88">
            <v>0</v>
          </cell>
          <cell r="GA88">
            <v>0</v>
          </cell>
          <cell r="GB88">
            <v>245.87</v>
          </cell>
          <cell r="GC88">
            <v>44628.12</v>
          </cell>
          <cell r="GD88">
            <v>37192.69</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115.1</v>
          </cell>
          <cell r="W89">
            <v>0</v>
          </cell>
          <cell r="X89">
            <v>0</v>
          </cell>
          <cell r="Y89">
            <v>0</v>
          </cell>
          <cell r="Z89">
            <v>0</v>
          </cell>
          <cell r="AA89">
            <v>0</v>
          </cell>
          <cell r="AB89">
            <v>0</v>
          </cell>
          <cell r="AC89">
            <v>0</v>
          </cell>
          <cell r="AD89">
            <v>0</v>
          </cell>
          <cell r="AE89">
            <v>-29.23</v>
          </cell>
          <cell r="AF89">
            <v>45147.75</v>
          </cell>
          <cell r="AG89">
            <v>43632.23</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22389.57</v>
          </cell>
          <cell r="BS89">
            <v>25473.38</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115.1</v>
          </cell>
          <cell r="FU89">
            <v>0</v>
          </cell>
          <cell r="FV89">
            <v>0</v>
          </cell>
          <cell r="FW89">
            <v>0</v>
          </cell>
          <cell r="FX89">
            <v>0</v>
          </cell>
          <cell r="FY89">
            <v>0</v>
          </cell>
          <cell r="FZ89">
            <v>0</v>
          </cell>
          <cell r="GA89">
            <v>0</v>
          </cell>
          <cell r="GB89">
            <v>0</v>
          </cell>
          <cell r="GC89">
            <v>-29.23</v>
          </cell>
          <cell r="GD89">
            <v>45147.75</v>
          </cell>
          <cell r="GE89">
            <v>43632.23</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-14.98</v>
          </cell>
          <cell r="S90">
            <v>0</v>
          </cell>
          <cell r="T90">
            <v>0</v>
          </cell>
          <cell r="U90">
            <v>0</v>
          </cell>
          <cell r="V90">
            <v>114.69</v>
          </cell>
          <cell r="W90">
            <v>0</v>
          </cell>
          <cell r="X90">
            <v>0</v>
          </cell>
          <cell r="Y90">
            <v>0</v>
          </cell>
          <cell r="Z90">
            <v>0</v>
          </cell>
          <cell r="AA90">
            <v>0</v>
          </cell>
          <cell r="AB90">
            <v>0</v>
          </cell>
          <cell r="AC90">
            <v>0</v>
          </cell>
          <cell r="AD90">
            <v>0</v>
          </cell>
          <cell r="AE90">
            <v>0</v>
          </cell>
          <cell r="AF90">
            <v>-268.62</v>
          </cell>
          <cell r="AG90">
            <v>40204.449999999997</v>
          </cell>
          <cell r="AH90">
            <v>46825.33</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22021.200000000001</v>
          </cell>
          <cell r="BT90">
            <v>21125.9</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-14.98</v>
          </cell>
          <cell r="FQ90">
            <v>0</v>
          </cell>
          <cell r="FR90">
            <v>0</v>
          </cell>
          <cell r="FS90">
            <v>0</v>
          </cell>
          <cell r="FT90">
            <v>114.69</v>
          </cell>
          <cell r="FU90">
            <v>0</v>
          </cell>
          <cell r="FV90">
            <v>0</v>
          </cell>
          <cell r="FW90">
            <v>0</v>
          </cell>
          <cell r="FX90">
            <v>0</v>
          </cell>
          <cell r="FY90">
            <v>0</v>
          </cell>
          <cell r="FZ90">
            <v>0</v>
          </cell>
          <cell r="GA90">
            <v>0</v>
          </cell>
          <cell r="GB90">
            <v>0</v>
          </cell>
          <cell r="GC90">
            <v>0</v>
          </cell>
          <cell r="GD90">
            <v>-268.62</v>
          </cell>
          <cell r="GE90">
            <v>40204.449999999997</v>
          </cell>
          <cell r="GF90">
            <v>46825.33</v>
          </cell>
        </row>
        <row r="91">
          <cell r="C91">
            <v>7.63</v>
          </cell>
          <cell r="D91">
            <v>0</v>
          </cell>
          <cell r="E91">
            <v>0</v>
          </cell>
          <cell r="F91">
            <v>0</v>
          </cell>
          <cell r="G91">
            <v>0</v>
          </cell>
          <cell r="H91">
            <v>0</v>
          </cell>
          <cell r="I91">
            <v>0</v>
          </cell>
          <cell r="J91">
            <v>0</v>
          </cell>
          <cell r="K91">
            <v>0</v>
          </cell>
          <cell r="L91">
            <v>0</v>
          </cell>
          <cell r="M91">
            <v>0</v>
          </cell>
          <cell r="N91">
            <v>0</v>
          </cell>
          <cell r="O91">
            <v>0</v>
          </cell>
          <cell r="P91">
            <v>0</v>
          </cell>
          <cell r="Q91">
            <v>0.74</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3.8</v>
          </cell>
          <cell r="AG91">
            <v>3.8</v>
          </cell>
          <cell r="AH91">
            <v>39098.76</v>
          </cell>
          <cell r="AI91">
            <v>48283.28</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30280.2</v>
          </cell>
          <cell r="BU91">
            <v>18627.240000000002</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FA91">
            <v>7.63</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0.74</v>
          </cell>
          <cell r="FP91">
            <v>0</v>
          </cell>
          <cell r="FQ91">
            <v>0</v>
          </cell>
          <cell r="FR91">
            <v>0</v>
          </cell>
          <cell r="FS91">
            <v>0</v>
          </cell>
          <cell r="FT91">
            <v>0</v>
          </cell>
          <cell r="FU91">
            <v>0</v>
          </cell>
          <cell r="FV91">
            <v>0</v>
          </cell>
          <cell r="FW91">
            <v>0</v>
          </cell>
          <cell r="FX91">
            <v>0</v>
          </cell>
          <cell r="FY91">
            <v>0</v>
          </cell>
          <cell r="FZ91">
            <v>0</v>
          </cell>
          <cell r="GA91">
            <v>0</v>
          </cell>
          <cell r="GB91">
            <v>0</v>
          </cell>
          <cell r="GC91">
            <v>0</v>
          </cell>
          <cell r="GD91">
            <v>3.8</v>
          </cell>
          <cell r="GE91">
            <v>3.8</v>
          </cell>
          <cell r="GF91">
            <v>39098.76</v>
          </cell>
          <cell r="GG91">
            <v>48283.28</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-25.74</v>
          </cell>
          <cell r="AI92">
            <v>42833.77</v>
          </cell>
          <cell r="AJ92">
            <v>49258.34</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-21.97</v>
          </cell>
          <cell r="BU92">
            <v>33176.33</v>
          </cell>
          <cell r="BV92">
            <v>23010.400000000001</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cell r="FZ92">
            <v>0</v>
          </cell>
          <cell r="GA92">
            <v>0</v>
          </cell>
          <cell r="GB92">
            <v>0</v>
          </cell>
          <cell r="GC92">
            <v>0</v>
          </cell>
          <cell r="GD92">
            <v>0</v>
          </cell>
          <cell r="GE92">
            <v>0</v>
          </cell>
          <cell r="GF92">
            <v>-25.74</v>
          </cell>
          <cell r="GG92">
            <v>42833.77</v>
          </cell>
          <cell r="GH92">
            <v>49258.34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-6.41</v>
          </cell>
          <cell r="AJ93">
            <v>40835.769999999997</v>
          </cell>
          <cell r="AK93">
            <v>52060.08</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25384.92</v>
          </cell>
          <cell r="BW93">
            <v>24775.9</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cell r="GE93">
            <v>0</v>
          </cell>
          <cell r="GF93">
            <v>0</v>
          </cell>
          <cell r="GG93">
            <v>-6.41</v>
          </cell>
          <cell r="GH93">
            <v>40835.769999999997</v>
          </cell>
          <cell r="GI93">
            <v>52060.08</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0.28000000000000003</v>
          </cell>
          <cell r="AK94">
            <v>39406.82</v>
          </cell>
          <cell r="AL94">
            <v>47723.4</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-3</v>
          </cell>
          <cell r="BW94">
            <v>26391.27</v>
          </cell>
          <cell r="BX94">
            <v>32197.18</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0.28000000000000003</v>
          </cell>
          <cell r="GI94">
            <v>39406.82</v>
          </cell>
          <cell r="GJ94">
            <v>47723.4</v>
          </cell>
        </row>
      </sheetData>
      <sheetData sheetId="82"/>
      <sheetData sheetId="83"/>
      <sheetData sheetId="8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and Instructions"/>
      <sheetName val="Table of Contents"/>
      <sheetName val="4"/>
      <sheetName val="8"/>
      <sheetName val="10"/>
      <sheetName val="9"/>
    </sheetNames>
    <sheetDataSet>
      <sheetData sheetId="0">
        <row r="57">
          <cell r="C57" t="str">
            <v>150,001 – 200,000</v>
          </cell>
        </row>
        <row r="58">
          <cell r="C58" t="str">
            <v>200,001 or more</v>
          </cell>
        </row>
      </sheetData>
      <sheetData sheetId="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TABLER"/>
      <sheetName val="TABLEM"/>
      <sheetName val="DATA"/>
      <sheetName val="DATA SUMMARY"/>
      <sheetName val="OPTIMIZE"/>
      <sheetName val="PRICING"/>
      <sheetName val="PRICING BLENDED"/>
      <sheetName val="MEDCO PROFITABILITY"/>
      <sheetName val="PRICING SUMMARY"/>
      <sheetName val="REBATES"/>
      <sheetName val="2003"/>
      <sheetName val="NOTES"/>
      <sheetName val="NAC"/>
      <sheetName val="COST BREAKOUT"/>
      <sheetName val="IMS"/>
      <sheetName val="HP PRICING"/>
      <sheetName val="UHG TERMS"/>
      <sheetName val="EMPLOYER PRICING"/>
      <sheetName val="ANC SUPPLY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Trade_Name</v>
          </cell>
          <cell r="B1" t="str">
            <v>THERA_CAT</v>
          </cell>
          <cell r="C1" t="str">
            <v>Trade_Name</v>
          </cell>
          <cell r="D1" t="str">
            <v>DISTRIBUTOR</v>
          </cell>
          <cell r="E1" t="str">
            <v>ABG</v>
          </cell>
          <cell r="F1" t="str">
            <v>RXS</v>
          </cell>
          <cell r="G1" t="str">
            <v>TOTAL_REBATES</v>
          </cell>
          <cell r="H1" t="str">
            <v>COST_LESS_REB_LESS_REPL</v>
          </cell>
          <cell r="I1" t="str">
            <v>AWP</v>
          </cell>
          <cell r="J1" t="str">
            <v>SALES_DISC_PCT</v>
          </cell>
          <cell r="K1" t="str">
            <v>INGR_COST</v>
          </cell>
          <cell r="L1" t="str">
            <v>GP_MARGIN</v>
          </cell>
          <cell r="M1" t="str">
            <v>SALES_MARGIN</v>
          </cell>
          <cell r="N1" t="str">
            <v>GP_MARGIN_%</v>
          </cell>
          <cell r="O1" t="str">
            <v>SALES_MARGIN_%</v>
          </cell>
          <cell r="P1" t="str">
            <v>REPL_%</v>
          </cell>
          <cell r="Q1" t="str">
            <v>TOTAL_REB_%</v>
          </cell>
          <cell r="R1" t="str">
            <v>REPL_COST</v>
          </cell>
          <cell r="S1" t="str">
            <v>WAC</v>
          </cell>
          <cell r="T1" t="str">
            <v>OPERATING_EXPENSE</v>
          </cell>
          <cell r="U1" t="str">
            <v>OPERATING_MARGIN</v>
          </cell>
          <cell r="V1" t="str">
            <v>OPERATING_MARGIN_%</v>
          </cell>
          <cell r="W1" t="str">
            <v>REB_PER_RX</v>
          </cell>
          <cell r="X1" t="str">
            <v>NET_COST_PER_RX</v>
          </cell>
          <cell r="Y1" t="str">
            <v>AWP_PER_RX</v>
          </cell>
          <cell r="Z1" t="str">
            <v>INGR_PER_RX</v>
          </cell>
          <cell r="AA1" t="str">
            <v>GP_PER_RX</v>
          </cell>
          <cell r="AB1" t="str">
            <v>SALES_PER_RX</v>
          </cell>
          <cell r="AC1" t="str">
            <v>OPER_EXP_PER_RX</v>
          </cell>
          <cell r="AD1" t="str">
            <v>OPER_MARGIN_PER_RX</v>
          </cell>
          <cell r="AE1" t="str">
            <v>Oper Exp %</v>
          </cell>
          <cell r="AG1" t="str">
            <v>Cost adding Rebt and Repl</v>
          </cell>
          <cell r="AH1" t="str">
            <v>Adj. Gross Prof Margin</v>
          </cell>
          <cell r="AI1" t="str">
            <v>Adj. GP % (NAC)</v>
          </cell>
          <cell r="AJ1" t="str">
            <v>Adj. Sales Margin</v>
          </cell>
          <cell r="AK1" t="str">
            <v>Adj. Sales %</v>
          </cell>
          <cell r="AM1" t="str">
            <v>AWP/Rx - Mail (BoB 4Q03 Data)</v>
          </cell>
        </row>
        <row r="2">
          <cell r="A2" t="str">
            <v>ACTIMMUNE</v>
          </cell>
          <cell r="B2" t="str">
            <v>Immune Deficiency</v>
          </cell>
          <cell r="C2" t="str">
            <v>ACTIMMUNE</v>
          </cell>
          <cell r="D2" t="str">
            <v>D to D</v>
          </cell>
          <cell r="E2" t="str">
            <v>A</v>
          </cell>
          <cell r="F2">
            <v>3</v>
          </cell>
          <cell r="G2">
            <v>0</v>
          </cell>
          <cell r="H2">
            <v>18314.288950782207</v>
          </cell>
          <cell r="I2">
            <v>26163</v>
          </cell>
          <cell r="J2">
            <v>0.18088904177655463</v>
          </cell>
          <cell r="K2">
            <v>21430.400000000001</v>
          </cell>
          <cell r="L2">
            <v>7848.7110492177926</v>
          </cell>
          <cell r="M2">
            <v>3116.1110492177941</v>
          </cell>
          <cell r="N2">
            <v>0.29999277793898987</v>
          </cell>
          <cell r="O2">
            <v>0.14540610764231157</v>
          </cell>
          <cell r="P2">
            <v>0</v>
          </cell>
          <cell r="Q2">
            <v>0</v>
          </cell>
          <cell r="R2">
            <v>0</v>
          </cell>
          <cell r="S2">
            <v>20556.642857142855</v>
          </cell>
          <cell r="T2">
            <v>157.77000000000001</v>
          </cell>
          <cell r="U2">
            <v>2958.3410492177941</v>
          </cell>
          <cell r="V2">
            <v>0.13804413586390332</v>
          </cell>
          <cell r="W2">
            <v>0</v>
          </cell>
          <cell r="X2">
            <v>6104.7629835940688</v>
          </cell>
          <cell r="Y2">
            <v>8721</v>
          </cell>
          <cell r="Z2">
            <v>7143.4666666666672</v>
          </cell>
          <cell r="AA2">
            <v>2616.2370164059307</v>
          </cell>
          <cell r="AB2">
            <v>1038.7036830725981</v>
          </cell>
          <cell r="AC2">
            <v>52.59</v>
          </cell>
          <cell r="AD2">
            <v>986.11368307259806</v>
          </cell>
          <cell r="AE2">
            <v>7.3619717784082425E-3</v>
          </cell>
          <cell r="AG2">
            <v>18314.288950782207</v>
          </cell>
          <cell r="AH2">
            <v>7848.7110492177926</v>
          </cell>
          <cell r="AI2">
            <v>0.29999277793898987</v>
          </cell>
          <cell r="AJ2">
            <v>3116.1110492177941</v>
          </cell>
          <cell r="AK2">
            <v>0.14540610764231157</v>
          </cell>
          <cell r="AM2">
            <v>15026.071045576407</v>
          </cell>
        </row>
        <row r="3">
          <cell r="A3" t="str">
            <v>ARANESP</v>
          </cell>
          <cell r="B3" t="str">
            <v>Anemia</v>
          </cell>
          <cell r="C3" t="str">
            <v>ARANESP</v>
          </cell>
          <cell r="D3"/>
          <cell r="E3" t="str">
            <v>A</v>
          </cell>
          <cell r="F3">
            <v>4</v>
          </cell>
          <cell r="G3">
            <v>0</v>
          </cell>
          <cell r="H3">
            <v>12570.699529411764</v>
          </cell>
          <cell r="I3">
            <v>15960</v>
          </cell>
          <cell r="J3">
            <v>0.176062030075188</v>
          </cell>
          <cell r="K3">
            <v>13150.05</v>
          </cell>
          <cell r="L3">
            <v>3389.3004705882358</v>
          </cell>
          <cell r="M3">
            <v>579.35047058823511</v>
          </cell>
          <cell r="N3">
            <v>0.21236218487394962</v>
          </cell>
          <cell r="O3">
            <v>4.4056902489970393E-2</v>
          </cell>
          <cell r="P3">
            <v>0</v>
          </cell>
          <cell r="Q3">
            <v>0</v>
          </cell>
          <cell r="R3">
            <v>0</v>
          </cell>
          <cell r="S3">
            <v>12768</v>
          </cell>
          <cell r="T3">
            <v>210.36</v>
          </cell>
          <cell r="U3">
            <v>368.9904705882351</v>
          </cell>
          <cell r="V3">
            <v>2.8060005139770201E-2</v>
          </cell>
          <cell r="W3">
            <v>0</v>
          </cell>
          <cell r="X3">
            <v>3142.674882352941</v>
          </cell>
          <cell r="Y3">
            <v>3990</v>
          </cell>
          <cell r="Z3">
            <v>3287.5124999999998</v>
          </cell>
          <cell r="AA3">
            <v>847.32511764705896</v>
          </cell>
          <cell r="AB3">
            <v>144.83761764705901</v>
          </cell>
          <cell r="AC3">
            <v>52.59</v>
          </cell>
          <cell r="AD3">
            <v>92.247617647059002</v>
          </cell>
          <cell r="AE3">
            <v>1.5996897350200191E-2</v>
          </cell>
          <cell r="AG3">
            <v>12570.699529411764</v>
          </cell>
          <cell r="AH3">
            <v>3389.3004705882358</v>
          </cell>
          <cell r="AI3">
            <v>0.21236218487394962</v>
          </cell>
          <cell r="AJ3">
            <v>579.35047058823511</v>
          </cell>
          <cell r="AK3">
            <v>4.4056902489970393E-2</v>
          </cell>
          <cell r="AM3">
            <v>3023.4669449792655</v>
          </cell>
        </row>
        <row r="4">
          <cell r="A4" t="str">
            <v>ARANESP</v>
          </cell>
          <cell r="B4" t="str">
            <v>Anemia</v>
          </cell>
          <cell r="C4" t="str">
            <v>ARANESP</v>
          </cell>
          <cell r="D4" t="str">
            <v>D to D</v>
          </cell>
          <cell r="E4" t="str">
            <v>A</v>
          </cell>
          <cell r="F4">
            <v>9</v>
          </cell>
          <cell r="G4">
            <v>0</v>
          </cell>
          <cell r="H4">
            <v>24608.44758694452</v>
          </cell>
          <cell r="I4">
            <v>31521</v>
          </cell>
          <cell r="J4">
            <v>0.24149329018749408</v>
          </cell>
          <cell r="K4">
            <v>23908.89</v>
          </cell>
          <cell r="L4">
            <v>6912.5524130554804</v>
          </cell>
          <cell r="M4">
            <v>-699.55758694452015</v>
          </cell>
          <cell r="N4">
            <v>0.21929990841202629</v>
          </cell>
          <cell r="O4">
            <v>-2.9259308439016623E-2</v>
          </cell>
          <cell r="P4">
            <v>-2.5686893259637606E-3</v>
          </cell>
          <cell r="Q4">
            <v>0</v>
          </cell>
          <cell r="R4">
            <v>61.414510538641693</v>
          </cell>
          <cell r="S4">
            <v>25216.799999999999</v>
          </cell>
          <cell r="T4">
            <v>534.72451053864165</v>
          </cell>
          <cell r="U4">
            <v>-1234.2820974831618</v>
          </cell>
          <cell r="V4">
            <v>-5.1624399856420013E-2</v>
          </cell>
          <cell r="W4">
            <v>0</v>
          </cell>
          <cell r="X4">
            <v>2734.2719541049464</v>
          </cell>
          <cell r="Y4">
            <v>3502.3333333333335</v>
          </cell>
          <cell r="Z4">
            <v>2656.5433333333331</v>
          </cell>
          <cell r="AA4">
            <v>768.06137922838673</v>
          </cell>
          <cell r="AB4">
            <v>-77.72862077161335</v>
          </cell>
          <cell r="AC4">
            <v>59.413834504293519</v>
          </cell>
          <cell r="AD4">
            <v>-137.14245527590685</v>
          </cell>
          <cell r="AE4">
            <v>2.236509141740339E-2</v>
          </cell>
          <cell r="AG4">
            <v>24669.862097483161</v>
          </cell>
          <cell r="AH4">
            <v>6851.1379025168389</v>
          </cell>
          <cell r="AI4">
            <v>0.217351540322859</v>
          </cell>
          <cell r="AJ4">
            <v>-760.97209748316163</v>
          </cell>
          <cell r="AK4">
            <v>-3.1827997764980374E-2</v>
          </cell>
          <cell r="AM4">
            <v>3023.4669449792655</v>
          </cell>
        </row>
        <row r="5">
          <cell r="A5" t="str">
            <v>AVONEX</v>
          </cell>
          <cell r="B5" t="str">
            <v>MS</v>
          </cell>
          <cell r="C5" t="str">
            <v>AVONEX ADMINISTRATION PACK</v>
          </cell>
          <cell r="D5" t="str">
            <v>DropShip</v>
          </cell>
          <cell r="E5" t="str">
            <v>A</v>
          </cell>
          <cell r="F5">
            <v>176</v>
          </cell>
          <cell r="G5">
            <v>12365.568864000003</v>
          </cell>
          <cell r="H5">
            <v>433628.0411668577</v>
          </cell>
          <cell r="I5">
            <v>572480.04</v>
          </cell>
          <cell r="J5">
            <v>0.19173499918005876</v>
          </cell>
          <cell r="K5">
            <v>462715.58</v>
          </cell>
          <cell r="L5">
            <v>138851.99883314234</v>
          </cell>
          <cell r="M5">
            <v>29087.538833142316</v>
          </cell>
          <cell r="N5">
            <v>0.24254469873419923</v>
          </cell>
          <cell r="O5">
            <v>6.2862674373623459E-2</v>
          </cell>
          <cell r="P5">
            <v>-4.3422761227496593E-3</v>
          </cell>
          <cell r="Q5">
            <v>2.7000000000000003E-2</v>
          </cell>
          <cell r="R5">
            <v>2009.2388146582598</v>
          </cell>
          <cell r="S5">
            <v>457984.03200000006</v>
          </cell>
          <cell r="T5">
            <v>11481.558814658258</v>
          </cell>
          <cell r="U5">
            <v>17605.980018484057</v>
          </cell>
          <cell r="V5">
            <v>3.8049248349243087E-2</v>
          </cell>
          <cell r="W5">
            <v>70.258914000000019</v>
          </cell>
          <cell r="X5">
            <v>2463.795688448055</v>
          </cell>
          <cell r="Y5">
            <v>3252.7275000000004</v>
          </cell>
          <cell r="Z5">
            <v>2629.0657954545454</v>
          </cell>
          <cell r="AA5">
            <v>788.93181155194509</v>
          </cell>
          <cell r="AB5">
            <v>165.27010700649043</v>
          </cell>
          <cell r="AC5">
            <v>65.236129628740102</v>
          </cell>
          <cell r="AD5">
            <v>100.03397737775032</v>
          </cell>
          <cell r="AE5">
            <v>2.4813426024380372E-2</v>
          </cell>
          <cell r="AG5">
            <v>448002.84884551598</v>
          </cell>
          <cell r="AH5">
            <v>124477.19115448406</v>
          </cell>
          <cell r="AI5">
            <v>0.21743498892028454</v>
          </cell>
          <cell r="AJ5">
            <v>14712.731154484034</v>
          </cell>
          <cell r="AK5">
            <v>3.1796489658904574E-2</v>
          </cell>
          <cell r="AM5" t="e">
            <v>#N/A</v>
          </cell>
        </row>
        <row r="6">
          <cell r="A6" t="str">
            <v>BAYGAM</v>
          </cell>
          <cell r="B6" t="str">
            <v>Immune Deficiency</v>
          </cell>
          <cell r="C6" t="str">
            <v>BAYGAM</v>
          </cell>
          <cell r="D6" t="str">
            <v>Overnight</v>
          </cell>
          <cell r="E6" t="str">
            <v>A</v>
          </cell>
          <cell r="F6">
            <v>2</v>
          </cell>
          <cell r="G6">
            <v>0</v>
          </cell>
          <cell r="H6">
            <v>152.965</v>
          </cell>
          <cell r="I6">
            <v>191.28</v>
          </cell>
          <cell r="J6">
            <v>0.15668130489335005</v>
          </cell>
          <cell r="K6">
            <v>161.31</v>
          </cell>
          <cell r="L6">
            <v>38.314999999999998</v>
          </cell>
          <cell r="M6">
            <v>8.3449999999999989</v>
          </cell>
          <cell r="N6">
            <v>0.20030844834797154</v>
          </cell>
          <cell r="O6">
            <v>5.1732688611989326E-2</v>
          </cell>
          <cell r="P6">
            <v>0</v>
          </cell>
          <cell r="Q6">
            <v>0</v>
          </cell>
          <cell r="R6">
            <v>0</v>
          </cell>
          <cell r="S6">
            <v>153.00448163265307</v>
          </cell>
          <cell r="T6">
            <v>105.18</v>
          </cell>
          <cell r="U6">
            <v>-96.835000000000008</v>
          </cell>
          <cell r="V6">
            <v>-0.60030376294092125</v>
          </cell>
          <cell r="W6">
            <v>0</v>
          </cell>
          <cell r="X6">
            <v>76.482500000000002</v>
          </cell>
          <cell r="Y6">
            <v>95.64</v>
          </cell>
          <cell r="Z6">
            <v>80.655000000000001</v>
          </cell>
          <cell r="AA6">
            <v>19.157499999999999</v>
          </cell>
          <cell r="AB6">
            <v>4.1725000000000003</v>
          </cell>
          <cell r="AC6">
            <v>52.59</v>
          </cell>
          <cell r="AD6">
            <v>-48.417499999999997</v>
          </cell>
          <cell r="AE6">
            <v>0.65203645155291057</v>
          </cell>
          <cell r="AG6">
            <v>152.965</v>
          </cell>
          <cell r="AH6">
            <v>38.314999999999998</v>
          </cell>
          <cell r="AI6">
            <v>0.20030844834797154</v>
          </cell>
          <cell r="AJ6">
            <v>8.3449999999999989</v>
          </cell>
          <cell r="AK6">
            <v>5.1732688611989326E-2</v>
          </cell>
          <cell r="AM6">
            <v>309.36615459735577</v>
          </cell>
        </row>
        <row r="7">
          <cell r="A7" t="str">
            <v>BETASERON</v>
          </cell>
          <cell r="B7" t="str">
            <v>MS</v>
          </cell>
          <cell r="C7" t="str">
            <v>BETASERON</v>
          </cell>
          <cell r="D7" t="str">
            <v>Berlex</v>
          </cell>
          <cell r="E7" t="str">
            <v>A</v>
          </cell>
          <cell r="F7">
            <v>70</v>
          </cell>
          <cell r="G7">
            <v>9066.1886508673488</v>
          </cell>
          <cell r="H7">
            <v>168125.92166127948</v>
          </cell>
          <cell r="I7">
            <v>226683.63</v>
          </cell>
          <cell r="J7">
            <v>0.20785585619923247</v>
          </cell>
          <cell r="K7">
            <v>179566.11</v>
          </cell>
          <cell r="L7">
            <v>58557.70833872052</v>
          </cell>
          <cell r="M7">
            <v>11440.188338720502</v>
          </cell>
          <cell r="N7">
            <v>0.25832349843136232</v>
          </cell>
          <cell r="O7">
            <v>6.3710175259242968E-2</v>
          </cell>
          <cell r="P7">
            <v>-3.0747172129625159E-3</v>
          </cell>
          <cell r="Q7">
            <v>0.05</v>
          </cell>
          <cell r="R7">
            <v>552.11500928172052</v>
          </cell>
          <cell r="S7">
            <v>181323.77301734698</v>
          </cell>
          <cell r="T7">
            <v>3863.1150092817202</v>
          </cell>
          <cell r="U7">
            <v>7577.073329438781</v>
          </cell>
          <cell r="V7">
            <v>4.2196566654135244E-2</v>
          </cell>
          <cell r="W7">
            <v>129.51698072667642</v>
          </cell>
          <cell r="X7">
            <v>2401.7988808754212</v>
          </cell>
          <cell r="Y7">
            <v>3238.3375714285717</v>
          </cell>
          <cell r="Z7">
            <v>2565.2301428571427</v>
          </cell>
          <cell r="AA7">
            <v>836.53869055315033</v>
          </cell>
          <cell r="AB7">
            <v>163.43126198172146</v>
          </cell>
          <cell r="AC7">
            <v>55.187357275453145</v>
          </cell>
          <cell r="AD7">
            <v>108.2439047062683</v>
          </cell>
          <cell r="AE7">
            <v>2.1513608605107724E-2</v>
          </cell>
          <cell r="AG7">
            <v>177744.22532142856</v>
          </cell>
          <cell r="AH7">
            <v>48939.404678571445</v>
          </cell>
          <cell r="AI7">
            <v>0.21589298123808695</v>
          </cell>
          <cell r="AJ7">
            <v>1821.8846785714268</v>
          </cell>
          <cell r="AK7">
            <v>1.0146038573600703E-2</v>
          </cell>
          <cell r="AM7">
            <v>3540.9911920140926</v>
          </cell>
        </row>
        <row r="8">
          <cell r="A8" t="str">
            <v>CAVERJECT</v>
          </cell>
          <cell r="B8" t="str">
            <v>Impotency</v>
          </cell>
          <cell r="C8" t="str">
            <v>CAVERJECT</v>
          </cell>
          <cell r="D8" t="str">
            <v>DropShip</v>
          </cell>
          <cell r="E8" t="str">
            <v>A</v>
          </cell>
          <cell r="F8">
            <v>32</v>
          </cell>
          <cell r="G8">
            <v>0</v>
          </cell>
          <cell r="H8">
            <v>8918.032964951035</v>
          </cell>
          <cell r="I8">
            <v>11649.625</v>
          </cell>
          <cell r="J8">
            <v>0.20371599944204213</v>
          </cell>
          <cell r="K8">
            <v>9276.41</v>
          </cell>
          <cell r="L8">
            <v>2731.592035048965</v>
          </cell>
          <cell r="M8">
            <v>358.3770350489649</v>
          </cell>
          <cell r="N8">
            <v>0.23447896692373918</v>
          </cell>
          <cell r="O8">
            <v>3.86331603550258E-2</v>
          </cell>
          <cell r="P8">
            <v>-2.3259471362747881E-2</v>
          </cell>
          <cell r="Q8">
            <v>0</v>
          </cell>
          <cell r="R8">
            <v>215.76439274410808</v>
          </cell>
          <cell r="S8">
            <v>9319.6004489795923</v>
          </cell>
          <cell r="T8">
            <v>1898.644392744108</v>
          </cell>
          <cell r="U8">
            <v>-1540.2673576951431</v>
          </cell>
          <cell r="V8">
            <v>-0.16604131961557791</v>
          </cell>
          <cell r="W8">
            <v>0</v>
          </cell>
          <cell r="X8">
            <v>278.68853015471984</v>
          </cell>
          <cell r="Y8">
            <v>364.05078125</v>
          </cell>
          <cell r="Z8">
            <v>289.8878125</v>
          </cell>
          <cell r="AA8">
            <v>85.362251095280129</v>
          </cell>
          <cell r="AB8">
            <v>11.19928234528015</v>
          </cell>
          <cell r="AC8">
            <v>59.332637273253376</v>
          </cell>
          <cell r="AD8">
            <v>-48.13335492797323</v>
          </cell>
          <cell r="AE8">
            <v>0.20467447997060373</v>
          </cell>
          <cell r="AG8">
            <v>9133.7973576951426</v>
          </cell>
          <cell r="AH8">
            <v>2515.8276423048574</v>
          </cell>
          <cell r="AI8">
            <v>0.21595782201614708</v>
          </cell>
          <cell r="AJ8">
            <v>142.61264230485722</v>
          </cell>
          <cell r="AK8">
            <v>1.5373688992277963E-2</v>
          </cell>
          <cell r="AM8">
            <v>503.02142300920912</v>
          </cell>
        </row>
        <row r="9">
          <cell r="A9" t="str">
            <v>CEREZYME</v>
          </cell>
          <cell r="B9" t="str">
            <v>Gaucher's</v>
          </cell>
          <cell r="C9" t="str">
            <v>CEREZYME</v>
          </cell>
          <cell r="D9" t="str">
            <v>Overnight</v>
          </cell>
          <cell r="E9" t="str">
            <v>A</v>
          </cell>
          <cell r="F9">
            <v>1</v>
          </cell>
          <cell r="G9">
            <v>0</v>
          </cell>
          <cell r="H9">
            <v>17760</v>
          </cell>
          <cell r="I9">
            <v>22200</v>
          </cell>
          <cell r="J9">
            <v>0.15</v>
          </cell>
          <cell r="K9">
            <v>18870</v>
          </cell>
          <cell r="L9">
            <v>4440</v>
          </cell>
          <cell r="M9">
            <v>1110</v>
          </cell>
          <cell r="N9">
            <v>0.2</v>
          </cell>
          <cell r="O9">
            <v>5.8823529411764705E-2</v>
          </cell>
          <cell r="P9">
            <v>0</v>
          </cell>
          <cell r="Q9">
            <v>0</v>
          </cell>
          <cell r="R9">
            <v>0</v>
          </cell>
          <cell r="S9">
            <v>17760</v>
          </cell>
          <cell r="T9">
            <v>53.82</v>
          </cell>
          <cell r="U9">
            <v>1056.18</v>
          </cell>
          <cell r="V9">
            <v>5.5971383147853743E-2</v>
          </cell>
          <cell r="W9">
            <v>0</v>
          </cell>
          <cell r="X9">
            <v>17760</v>
          </cell>
          <cell r="Y9">
            <v>22200</v>
          </cell>
          <cell r="Z9">
            <v>18870</v>
          </cell>
          <cell r="AA9">
            <v>4440</v>
          </cell>
          <cell r="AB9">
            <v>1110</v>
          </cell>
          <cell r="AC9">
            <v>53.82</v>
          </cell>
          <cell r="AD9">
            <v>1056.18</v>
          </cell>
          <cell r="AE9">
            <v>2.8521462639109697E-3</v>
          </cell>
          <cell r="AG9">
            <v>17760</v>
          </cell>
          <cell r="AH9">
            <v>4440</v>
          </cell>
          <cell r="AI9">
            <v>0.2</v>
          </cell>
          <cell r="AJ9">
            <v>1110</v>
          </cell>
          <cell r="AK9">
            <v>5.8823529411764705E-2</v>
          </cell>
          <cell r="AM9">
            <v>73857.692307692312</v>
          </cell>
        </row>
        <row r="10">
          <cell r="A10" t="str">
            <v>CHORIONIC GONADOTROPIN</v>
          </cell>
          <cell r="B10" t="str">
            <v>Infertility</v>
          </cell>
          <cell r="C10" t="str">
            <v>CHORIONIC GONADOTROPIN</v>
          </cell>
          <cell r="D10" t="str">
            <v>D to D</v>
          </cell>
          <cell r="E10" t="str">
            <v>G</v>
          </cell>
          <cell r="F10">
            <v>2</v>
          </cell>
          <cell r="G10">
            <v>0</v>
          </cell>
          <cell r="H10">
            <v>59.387962962962959</v>
          </cell>
          <cell r="I10">
            <v>75</v>
          </cell>
          <cell r="J10">
            <v>0.16986666666666669</v>
          </cell>
          <cell r="K10">
            <v>62.26</v>
          </cell>
          <cell r="L10">
            <v>15.612037037037041</v>
          </cell>
          <cell r="M10">
            <v>2.8720370370370389</v>
          </cell>
          <cell r="N10">
            <v>0.20816049382716054</v>
          </cell>
          <cell r="O10">
            <v>4.6129730758706057E-2</v>
          </cell>
          <cell r="P10">
            <v>0</v>
          </cell>
          <cell r="Q10">
            <v>0</v>
          </cell>
          <cell r="R10">
            <v>0</v>
          </cell>
          <cell r="S10">
            <v>41.211734693877553</v>
          </cell>
          <cell r="T10">
            <v>73.099999999999994</v>
          </cell>
          <cell r="U10">
            <v>-70.227962962962948</v>
          </cell>
          <cell r="V10">
            <v>-1.1279788461767257</v>
          </cell>
          <cell r="W10">
            <v>0</v>
          </cell>
          <cell r="X10">
            <v>29.69398148148148</v>
          </cell>
          <cell r="Y10">
            <v>37.5</v>
          </cell>
          <cell r="Z10">
            <v>31.13</v>
          </cell>
          <cell r="AA10">
            <v>7.8060185185185205</v>
          </cell>
          <cell r="AB10">
            <v>1.4360185185185195</v>
          </cell>
          <cell r="AC10">
            <v>36.549999999999997</v>
          </cell>
          <cell r="AD10">
            <v>-35.113981481481474</v>
          </cell>
          <cell r="AE10">
            <v>1.174108576935432</v>
          </cell>
          <cell r="AG10">
            <v>59.387962962962959</v>
          </cell>
          <cell r="AH10">
            <v>15.612037037037041</v>
          </cell>
          <cell r="AI10">
            <v>0.20816049382716054</v>
          </cell>
          <cell r="AJ10">
            <v>2.8720370370370389</v>
          </cell>
          <cell r="AK10">
            <v>4.6129730758706057E-2</v>
          </cell>
          <cell r="AM10">
            <v>91.875</v>
          </cell>
        </row>
        <row r="11">
          <cell r="A11" t="str">
            <v>COPAXONE</v>
          </cell>
          <cell r="B11" t="str">
            <v>MS</v>
          </cell>
          <cell r="C11" t="str">
            <v>COPAXONE</v>
          </cell>
          <cell r="D11" t="str">
            <v>DropShip</v>
          </cell>
          <cell r="E11" t="str">
            <v>A</v>
          </cell>
          <cell r="F11">
            <v>132</v>
          </cell>
          <cell r="G11">
            <v>3363.9845600000003</v>
          </cell>
          <cell r="H11">
            <v>325305.1424897415</v>
          </cell>
          <cell r="I11">
            <v>420498.07</v>
          </cell>
          <cell r="J11">
            <v>0.17918641101016225</v>
          </cell>
          <cell r="K11">
            <v>345150.53</v>
          </cell>
          <cell r="L11">
            <v>95192.927510258509</v>
          </cell>
          <cell r="M11">
            <v>19845.38751025853</v>
          </cell>
          <cell r="N11">
            <v>0.22638136605539833</v>
          </cell>
          <cell r="O11">
            <v>5.7497774986057612E-2</v>
          </cell>
          <cell r="P11">
            <v>-9.8271274752128593E-4</v>
          </cell>
          <cell r="Q11">
            <v>0.01</v>
          </cell>
          <cell r="R11">
            <v>339.18382564472802</v>
          </cell>
          <cell r="S11">
            <v>336398.45600000001</v>
          </cell>
          <cell r="T11">
            <v>7760.2238256447263</v>
          </cell>
          <cell r="U11">
            <v>12085.163684613803</v>
          </cell>
          <cell r="V11">
            <v>3.5014182607843024E-2</v>
          </cell>
          <cell r="W11">
            <v>25.484731515151516</v>
          </cell>
          <cell r="X11">
            <v>2464.4328976495567</v>
          </cell>
          <cell r="Y11">
            <v>3185.5914393939393</v>
          </cell>
          <cell r="Z11">
            <v>2614.7767424242425</v>
          </cell>
          <cell r="AA11">
            <v>721.15854174438266</v>
          </cell>
          <cell r="AB11">
            <v>150.34384477468583</v>
          </cell>
          <cell r="AC11">
            <v>58.789574436702473</v>
          </cell>
          <cell r="AD11">
            <v>91.554270337983354</v>
          </cell>
          <cell r="AE11">
            <v>2.2483592378214592E-2</v>
          </cell>
          <cell r="AG11">
            <v>329008.31087538623</v>
          </cell>
          <cell r="AH11">
            <v>91489.759124613774</v>
          </cell>
          <cell r="AI11">
            <v>0.2175747420781593</v>
          </cell>
          <cell r="AJ11">
            <v>16142.219124613795</v>
          </cell>
          <cell r="AK11">
            <v>4.6768634904352582E-2</v>
          </cell>
          <cell r="AM11">
            <v>3345.2396434189827</v>
          </cell>
        </row>
        <row r="12">
          <cell r="A12" t="str">
            <v>COPEGUS</v>
          </cell>
          <cell r="B12" t="str">
            <v>Hepatitis C</v>
          </cell>
          <cell r="C12" t="str">
            <v>COPEGUS</v>
          </cell>
          <cell r="D12" t="str">
            <v>Roche</v>
          </cell>
          <cell r="E12" t="str">
            <v>A</v>
          </cell>
          <cell r="F12">
            <v>18</v>
          </cell>
          <cell r="G12">
            <v>1901.918208</v>
          </cell>
          <cell r="H12">
            <v>28933.816157676654</v>
          </cell>
          <cell r="I12">
            <v>39623.296000000002</v>
          </cell>
          <cell r="J12">
            <v>0.23137338196196502</v>
          </cell>
          <cell r="K12">
            <v>30455.52</v>
          </cell>
          <cell r="L12">
            <v>10689.479842323348</v>
          </cell>
          <cell r="M12">
            <v>1521.7038423233462</v>
          </cell>
          <cell r="N12">
            <v>0.26977765409327248</v>
          </cell>
          <cell r="O12">
            <v>4.9964795949087266E-2</v>
          </cell>
          <cell r="P12">
            <v>-7.5189791631875098E-3</v>
          </cell>
          <cell r="Q12">
            <v>0.06</v>
          </cell>
          <cell r="R12">
            <v>228.99442028404047</v>
          </cell>
          <cell r="S12">
            <v>31698.636800000004</v>
          </cell>
          <cell r="T12">
            <v>1175.6144202840403</v>
          </cell>
          <cell r="U12">
            <v>346.08942203930587</v>
          </cell>
          <cell r="V12">
            <v>1.1363766635385174E-2</v>
          </cell>
          <cell r="W12">
            <v>105.66212266666668</v>
          </cell>
          <cell r="X12">
            <v>1607.4342309820363</v>
          </cell>
          <cell r="Y12">
            <v>2201.2942222222223</v>
          </cell>
          <cell r="Z12">
            <v>1691.9733333333334</v>
          </cell>
          <cell r="AA12">
            <v>593.85999124018599</v>
          </cell>
          <cell r="AB12">
            <v>84.539102351297004</v>
          </cell>
          <cell r="AC12">
            <v>65.311912238002236</v>
          </cell>
          <cell r="AD12">
            <v>19.227190113294771</v>
          </cell>
          <cell r="AE12">
            <v>3.8601029313702087E-2</v>
          </cell>
          <cell r="AG12">
            <v>31064.728785960695</v>
          </cell>
          <cell r="AH12">
            <v>8558.5672140393071</v>
          </cell>
          <cell r="AI12">
            <v>0.21599836656797322</v>
          </cell>
          <cell r="AJ12">
            <v>-609.20878596069451</v>
          </cell>
          <cell r="AK12">
            <v>-2.0003230480408626E-2</v>
          </cell>
          <cell r="AM12">
            <v>2253.412701784197</v>
          </cell>
        </row>
        <row r="13">
          <cell r="A13" t="str">
            <v>EDEX</v>
          </cell>
          <cell r="B13" t="str">
            <v>Impotency</v>
          </cell>
          <cell r="C13" t="str">
            <v>EDEX</v>
          </cell>
          <cell r="D13" t="str">
            <v>D to D</v>
          </cell>
          <cell r="E13" t="str">
            <v>A</v>
          </cell>
          <cell r="F13">
            <v>9</v>
          </cell>
          <cell r="G13">
            <v>0</v>
          </cell>
          <cell r="H13">
            <v>4150.9297061933676</v>
          </cell>
          <cell r="I13">
            <v>5287.2175000000007</v>
          </cell>
          <cell r="J13">
            <v>0.22177402386037662</v>
          </cell>
          <cell r="K13">
            <v>4114.6499999999996</v>
          </cell>
          <cell r="L13">
            <v>1136.2877938066331</v>
          </cell>
          <cell r="M13">
            <v>-36.279706193367929</v>
          </cell>
          <cell r="N13">
            <v>0.21491224709530732</v>
          </cell>
          <cell r="O13">
            <v>-8.8172034543321873E-3</v>
          </cell>
          <cell r="P13">
            <v>-3.9558444229414753E-3</v>
          </cell>
          <cell r="Q13">
            <v>0</v>
          </cell>
          <cell r="R13">
            <v>16.276915254856139</v>
          </cell>
          <cell r="S13">
            <v>4229.7740000000003</v>
          </cell>
          <cell r="T13">
            <v>405.61691525485605</v>
          </cell>
          <cell r="U13">
            <v>-441.89662144822398</v>
          </cell>
          <cell r="V13">
            <v>-0.10739591981048789</v>
          </cell>
          <cell r="W13">
            <v>0</v>
          </cell>
          <cell r="X13">
            <v>461.21441179926308</v>
          </cell>
          <cell r="Y13">
            <v>587.46861111111116</v>
          </cell>
          <cell r="Z13">
            <v>457.18333333333328</v>
          </cell>
          <cell r="AA13">
            <v>126.2541993118481</v>
          </cell>
          <cell r="AB13">
            <v>-4.0310784659297205</v>
          </cell>
          <cell r="AC13">
            <v>45.068546139428449</v>
          </cell>
          <cell r="AD13">
            <v>-49.099624605358173</v>
          </cell>
          <cell r="AE13">
            <v>9.8578716356155713E-2</v>
          </cell>
          <cell r="AG13">
            <v>4167.2066214482238</v>
          </cell>
          <cell r="AH13">
            <v>1120.0108785517768</v>
          </cell>
          <cell r="AI13">
            <v>0.21183370620780717</v>
          </cell>
          <cell r="AJ13">
            <v>-52.556621448224178</v>
          </cell>
          <cell r="AK13">
            <v>-1.2773047877273689E-2</v>
          </cell>
          <cell r="AM13">
            <v>601.9044186822299</v>
          </cell>
        </row>
        <row r="14">
          <cell r="A14" t="str">
            <v>ENBREL</v>
          </cell>
          <cell r="B14" t="str">
            <v>Rheumatoid Arthritis</v>
          </cell>
          <cell r="C14" t="str">
            <v>ENBREL</v>
          </cell>
          <cell r="D14" t="str">
            <v>Amgen</v>
          </cell>
          <cell r="E14" t="str">
            <v>A</v>
          </cell>
          <cell r="F14">
            <v>298</v>
          </cell>
          <cell r="G14">
            <v>0</v>
          </cell>
          <cell r="H14">
            <v>818521.72609765385</v>
          </cell>
          <cell r="I14">
            <v>1053991.3999999999</v>
          </cell>
          <cell r="J14">
            <v>0.20153378860586521</v>
          </cell>
          <cell r="K14">
            <v>841576.52</v>
          </cell>
          <cell r="L14">
            <v>235469.67390234605</v>
          </cell>
          <cell r="M14">
            <v>23054.793902346166</v>
          </cell>
          <cell r="N14">
            <v>0.22340758558594129</v>
          </cell>
          <cell r="O14">
            <v>2.7394768454740356E-2</v>
          </cell>
          <cell r="P14">
            <v>-9.2294750063502476E-3</v>
          </cell>
          <cell r="Q14">
            <v>0</v>
          </cell>
          <cell r="R14">
            <v>7767.3094572712198</v>
          </cell>
          <cell r="S14">
            <v>843193.12</v>
          </cell>
          <cell r="T14">
            <v>23805.669457271215</v>
          </cell>
          <cell r="U14">
            <v>-750.87555492504907</v>
          </cell>
          <cell r="V14">
            <v>-8.9222493389555242E-4</v>
          </cell>
          <cell r="W14">
            <v>0</v>
          </cell>
          <cell r="X14">
            <v>2746.7172016699792</v>
          </cell>
          <cell r="Y14">
            <v>3536.8838926174494</v>
          </cell>
          <cell r="Z14">
            <v>2824.0822818791949</v>
          </cell>
          <cell r="AA14">
            <v>790.16669094746999</v>
          </cell>
          <cell r="AB14">
            <v>77.365080209215321</v>
          </cell>
          <cell r="AC14">
            <v>79.884796836480589</v>
          </cell>
          <cell r="AD14">
            <v>-2.5197166272652654</v>
          </cell>
          <cell r="AE14">
            <v>2.8286993388635908E-2</v>
          </cell>
          <cell r="AG14">
            <v>826289.0355549251</v>
          </cell>
          <cell r="AH14">
            <v>227702.36444507481</v>
          </cell>
          <cell r="AI14">
            <v>0.21603816164446393</v>
          </cell>
          <cell r="AJ14">
            <v>15287.484445074922</v>
          </cell>
          <cell r="AK14">
            <v>1.8165293448390078E-2</v>
          </cell>
          <cell r="AM14">
            <v>3781.7457981931557</v>
          </cell>
        </row>
        <row r="15">
          <cell r="A15" t="str">
            <v>EPOGEN</v>
          </cell>
          <cell r="B15" t="str">
            <v>Anemia</v>
          </cell>
          <cell r="C15" t="str">
            <v>EPOGEN</v>
          </cell>
          <cell r="D15" t="str">
            <v>D to D</v>
          </cell>
          <cell r="E15" t="str">
            <v>A</v>
          </cell>
          <cell r="F15">
            <v>2</v>
          </cell>
          <cell r="G15">
            <v>0</v>
          </cell>
          <cell r="H15">
            <v>1316.076</v>
          </cell>
          <cell r="I15">
            <v>1682.4</v>
          </cell>
          <cell r="J15">
            <v>0.21950190204469816</v>
          </cell>
          <cell r="K15">
            <v>1313.11</v>
          </cell>
          <cell r="L15">
            <v>366.32400000000007</v>
          </cell>
          <cell r="M15">
            <v>-2.9660000000001219</v>
          </cell>
          <cell r="N15">
            <v>0.21773894436519262</v>
          </cell>
          <cell r="O15">
            <v>-2.2587597383312303E-3</v>
          </cell>
          <cell r="P15">
            <v>0</v>
          </cell>
          <cell r="Q15">
            <v>0</v>
          </cell>
          <cell r="R15">
            <v>0</v>
          </cell>
          <cell r="S15">
            <v>1402.057224489796</v>
          </cell>
          <cell r="T15">
            <v>105.18</v>
          </cell>
          <cell r="U15">
            <v>-108.14600000000013</v>
          </cell>
          <cell r="V15">
            <v>-8.2358675206189988E-2</v>
          </cell>
          <cell r="W15">
            <v>0</v>
          </cell>
          <cell r="X15">
            <v>658.03800000000001</v>
          </cell>
          <cell r="Y15">
            <v>841.2</v>
          </cell>
          <cell r="Z15">
            <v>656.55499999999995</v>
          </cell>
          <cell r="AA15">
            <v>183.16200000000003</v>
          </cell>
          <cell r="AB15">
            <v>-1.4830000000000609</v>
          </cell>
          <cell r="AC15">
            <v>52.59</v>
          </cell>
          <cell r="AD15">
            <v>-54.073000000000057</v>
          </cell>
          <cell r="AE15">
            <v>8.0099915467858759E-2</v>
          </cell>
          <cell r="AG15">
            <v>1316.076</v>
          </cell>
          <cell r="AH15">
            <v>366.32400000000007</v>
          </cell>
          <cell r="AI15">
            <v>0.21773894436519262</v>
          </cell>
          <cell r="AJ15">
            <v>-2.9660000000001219</v>
          </cell>
          <cell r="AK15">
            <v>-2.2587597383312303E-3</v>
          </cell>
          <cell r="AM15">
            <v>2673.9850489729542</v>
          </cell>
        </row>
        <row r="16">
          <cell r="A16" t="str">
            <v>FOLLISTIM</v>
          </cell>
          <cell r="B16" t="str">
            <v>Infertility</v>
          </cell>
          <cell r="C16" t="str">
            <v>FOLLISTIM</v>
          </cell>
          <cell r="D16" t="str">
            <v>D to D</v>
          </cell>
          <cell r="E16" t="str">
            <v>A</v>
          </cell>
          <cell r="F16">
            <v>2</v>
          </cell>
          <cell r="G16">
            <v>0</v>
          </cell>
          <cell r="H16">
            <v>6438.6803809305839</v>
          </cell>
          <cell r="I16">
            <v>8846.6</v>
          </cell>
          <cell r="J16">
            <v>0.16999977392444554</v>
          </cell>
          <cell r="K16">
            <v>7342.68</v>
          </cell>
          <cell r="L16">
            <v>2407.9196190694165</v>
          </cell>
          <cell r="M16">
            <v>903.99961906941644</v>
          </cell>
          <cell r="N16">
            <v>0.27218588147643347</v>
          </cell>
          <cell r="O16">
            <v>0.12311575869701749</v>
          </cell>
          <cell r="P16">
            <v>-7.2790612172356044E-3</v>
          </cell>
          <cell r="Q16">
            <v>0</v>
          </cell>
          <cell r="R16">
            <v>53.447817218571529</v>
          </cell>
          <cell r="S16">
            <v>6634.95</v>
          </cell>
          <cell r="T16">
            <v>156.50781721857152</v>
          </cell>
          <cell r="U16">
            <v>747.49180185084492</v>
          </cell>
          <cell r="V16">
            <v>0.10180095031389695</v>
          </cell>
          <cell r="W16">
            <v>0</v>
          </cell>
          <cell r="X16">
            <v>3219.3401904652919</v>
          </cell>
          <cell r="Y16">
            <v>4423.3</v>
          </cell>
          <cell r="Z16">
            <v>3671.34</v>
          </cell>
          <cell r="AA16">
            <v>1203.9598095347083</v>
          </cell>
          <cell r="AB16">
            <v>451.99980953470822</v>
          </cell>
          <cell r="AC16">
            <v>78.253908609285759</v>
          </cell>
          <cell r="AD16">
            <v>373.74590092542246</v>
          </cell>
          <cell r="AE16">
            <v>2.1314808383120536E-2</v>
          </cell>
          <cell r="AG16">
            <v>6492.1281981491557</v>
          </cell>
          <cell r="AH16">
            <v>2354.4718018508447</v>
          </cell>
          <cell r="AI16">
            <v>0.26614425902051009</v>
          </cell>
          <cell r="AJ16">
            <v>850.55180185084464</v>
          </cell>
          <cell r="AK16">
            <v>0.11583669747978186</v>
          </cell>
          <cell r="AM16">
            <v>5235.8981788079473</v>
          </cell>
        </row>
        <row r="17">
          <cell r="A17" t="str">
            <v>FORTEO</v>
          </cell>
          <cell r="B17" t="str">
            <v>Osteoporosis</v>
          </cell>
          <cell r="C17" t="str">
            <v>FORTEO</v>
          </cell>
          <cell r="D17" t="str">
            <v>DropShip</v>
          </cell>
          <cell r="E17" t="str">
            <v>A</v>
          </cell>
          <cell r="F17">
            <v>77</v>
          </cell>
          <cell r="G17">
            <v>0</v>
          </cell>
          <cell r="H17">
            <v>91365.111299073178</v>
          </cell>
          <cell r="I17">
            <v>119842.56</v>
          </cell>
          <cell r="J17">
            <v>0.21184802794599852</v>
          </cell>
          <cell r="K17">
            <v>94454.15</v>
          </cell>
          <cell r="L17">
            <v>28477.44870092682</v>
          </cell>
          <cell r="M17">
            <v>3089.0387009268161</v>
          </cell>
          <cell r="N17">
            <v>0.23762383497921624</v>
          </cell>
          <cell r="O17">
            <v>3.2704107770032513E-2</v>
          </cell>
          <cell r="P17">
            <v>-2.0194783312656794E-2</v>
          </cell>
          <cell r="Q17">
            <v>0</v>
          </cell>
          <cell r="R17">
            <v>1907.4810922311817</v>
          </cell>
          <cell r="S17">
            <v>95874.04800000001</v>
          </cell>
          <cell r="T17">
            <v>5956.9110922311811</v>
          </cell>
          <cell r="U17">
            <v>-2867.872391304365</v>
          </cell>
          <cell r="V17">
            <v>-3.0362587470263245E-2</v>
          </cell>
          <cell r="W17">
            <v>0</v>
          </cell>
          <cell r="X17">
            <v>1186.5598870009503</v>
          </cell>
          <cell r="Y17">
            <v>1556.3968831168831</v>
          </cell>
          <cell r="Z17">
            <v>1226.6772727272726</v>
          </cell>
          <cell r="AA17">
            <v>369.83699611593272</v>
          </cell>
          <cell r="AB17">
            <v>40.11738572632229</v>
          </cell>
          <cell r="AC17">
            <v>77.362481717288063</v>
          </cell>
          <cell r="AD17">
            <v>-37.24509599096578</v>
          </cell>
          <cell r="AE17">
            <v>6.3066695240295761E-2</v>
          </cell>
          <cell r="AG17">
            <v>93272.592391304366</v>
          </cell>
          <cell r="AH17">
            <v>26569.967608695631</v>
          </cell>
          <cell r="AI17">
            <v>0.22170727668614248</v>
          </cell>
          <cell r="AJ17">
            <v>1181.557608695628</v>
          </cell>
          <cell r="AK17">
            <v>1.2509324457375648E-2</v>
          </cell>
          <cell r="AM17">
            <v>1588.7491034836066</v>
          </cell>
        </row>
        <row r="18">
          <cell r="A18" t="str">
            <v>FRAGMIN</v>
          </cell>
          <cell r="B18" t="str">
            <v>DVT/Anticoagulation</v>
          </cell>
          <cell r="C18" t="str">
            <v>FRAGMIN</v>
          </cell>
          <cell r="D18"/>
          <cell r="E18" t="str">
            <v>A</v>
          </cell>
          <cell r="F18">
            <v>1</v>
          </cell>
          <cell r="G18">
            <v>0</v>
          </cell>
          <cell r="H18">
            <v>1306.29</v>
          </cell>
          <cell r="I18">
            <v>1675.5</v>
          </cell>
          <cell r="J18">
            <v>0.14999701581617425</v>
          </cell>
          <cell r="K18">
            <v>1424.18</v>
          </cell>
          <cell r="L18">
            <v>369.21000000000004</v>
          </cell>
          <cell r="M18">
            <v>117.8900000000001</v>
          </cell>
          <cell r="N18">
            <v>0.22035810205908687</v>
          </cell>
          <cell r="O18">
            <v>8.2777457905601884E-2</v>
          </cell>
          <cell r="P18">
            <v>0</v>
          </cell>
          <cell r="Q18">
            <v>0</v>
          </cell>
          <cell r="R18">
            <v>0</v>
          </cell>
          <cell r="S18">
            <v>1340.4</v>
          </cell>
          <cell r="T18">
            <v>34.35</v>
          </cell>
          <cell r="U18">
            <v>83.540000000000106</v>
          </cell>
          <cell r="V18">
            <v>5.8658315662346125E-2</v>
          </cell>
          <cell r="W18">
            <v>0</v>
          </cell>
          <cell r="X18">
            <v>1306.29</v>
          </cell>
          <cell r="Y18">
            <v>1675.5</v>
          </cell>
          <cell r="Z18">
            <v>1424.18</v>
          </cell>
          <cell r="AA18">
            <v>369.21</v>
          </cell>
          <cell r="AB18">
            <v>117.89</v>
          </cell>
          <cell r="AC18">
            <v>34.35</v>
          </cell>
          <cell r="AD18">
            <v>83.540000000000106</v>
          </cell>
          <cell r="AE18">
            <v>2.4119142243255769E-2</v>
          </cell>
          <cell r="AG18">
            <v>1306.29</v>
          </cell>
          <cell r="AH18">
            <v>369.21000000000004</v>
          </cell>
          <cell r="AI18">
            <v>0.22035810205908687</v>
          </cell>
          <cell r="AJ18">
            <v>117.8900000000001</v>
          </cell>
          <cell r="AK18">
            <v>8.2777457905601884E-2</v>
          </cell>
          <cell r="AM18">
            <v>2775.1417783539869</v>
          </cell>
        </row>
        <row r="19">
          <cell r="A19" t="str">
            <v>FRAGMIN</v>
          </cell>
          <cell r="B19" t="str">
            <v>DVT/Anticoagulation</v>
          </cell>
          <cell r="C19" t="str">
            <v>FRAGMIN</v>
          </cell>
          <cell r="D19" t="str">
            <v>DropShip</v>
          </cell>
          <cell r="E19" t="str">
            <v>A</v>
          </cell>
          <cell r="F19">
            <v>4</v>
          </cell>
          <cell r="G19">
            <v>0</v>
          </cell>
          <cell r="H19">
            <v>12033.37008257458</v>
          </cell>
          <cell r="I19">
            <v>15557.368199999999</v>
          </cell>
          <cell r="J19">
            <v>0.17245964519885817</v>
          </cell>
          <cell r="K19">
            <v>12874.35</v>
          </cell>
          <cell r="L19">
            <v>3523.998117425419</v>
          </cell>
          <cell r="M19">
            <v>840.97991742542035</v>
          </cell>
          <cell r="N19">
            <v>0.22651634081819952</v>
          </cell>
          <cell r="O19">
            <v>6.5322126353984503E-2</v>
          </cell>
          <cell r="P19">
            <v>-3.2631513343160928E-3</v>
          </cell>
          <cell r="Q19">
            <v>0</v>
          </cell>
          <cell r="R19">
            <v>42.010952380952382</v>
          </cell>
          <cell r="S19">
            <v>12443.171508979593</v>
          </cell>
          <cell r="T19">
            <v>188.21095238095239</v>
          </cell>
          <cell r="U19">
            <v>652.7689650444679</v>
          </cell>
          <cell r="V19">
            <v>5.0703061905608277E-2</v>
          </cell>
          <cell r="W19">
            <v>0</v>
          </cell>
          <cell r="X19">
            <v>3008.342520643645</v>
          </cell>
          <cell r="Y19">
            <v>3889.3420499999997</v>
          </cell>
          <cell r="Z19">
            <v>3218.5874999999996</v>
          </cell>
          <cell r="AA19">
            <v>880.99952935635497</v>
          </cell>
          <cell r="AB19">
            <v>210.24497935635497</v>
          </cell>
          <cell r="AC19">
            <v>47.052738095238098</v>
          </cell>
          <cell r="AD19">
            <v>163.19224126111689</v>
          </cell>
          <cell r="AE19">
            <v>1.4619064448376223E-2</v>
          </cell>
          <cell r="AG19">
            <v>12075.381034955532</v>
          </cell>
          <cell r="AH19">
            <v>3481.9871650444675</v>
          </cell>
          <cell r="AI19">
            <v>0.22381595140522981</v>
          </cell>
          <cell r="AJ19">
            <v>798.96896504446886</v>
          </cell>
          <cell r="AK19">
            <v>6.2058975019668478E-2</v>
          </cell>
          <cell r="AM19">
            <v>2775.1417783539869</v>
          </cell>
        </row>
        <row r="20">
          <cell r="A20" t="str">
            <v>GENOTROPIN</v>
          </cell>
          <cell r="B20" t="str">
            <v>Growth Hormone</v>
          </cell>
          <cell r="C20" t="str">
            <v>GENOTROPIN</v>
          </cell>
          <cell r="D20" t="str">
            <v>DropShip</v>
          </cell>
          <cell r="E20" t="str">
            <v>A</v>
          </cell>
          <cell r="F20">
            <v>26</v>
          </cell>
          <cell r="G20">
            <v>12723.873177342857</v>
          </cell>
          <cell r="H20">
            <v>69848.274574995536</v>
          </cell>
          <cell r="I20">
            <v>106031.66499999999</v>
          </cell>
          <cell r="J20">
            <v>0.17858924501468493</v>
          </cell>
          <cell r="K20">
            <v>87095.55</v>
          </cell>
          <cell r="L20">
            <v>36183.390425004458</v>
          </cell>
          <cell r="M20">
            <v>17247.275425004467</v>
          </cell>
          <cell r="N20">
            <v>0.3412507992306304</v>
          </cell>
          <cell r="O20">
            <v>0.1980270567784975</v>
          </cell>
          <cell r="P20">
            <v>-6.726799623464415E-3</v>
          </cell>
          <cell r="Q20">
            <v>0.15</v>
          </cell>
          <cell r="R20">
            <v>585.87431294542625</v>
          </cell>
          <cell r="S20">
            <v>84825.821182285712</v>
          </cell>
          <cell r="T20">
            <v>1985.1943129454257</v>
          </cell>
          <cell r="U20">
            <v>15262.081112059041</v>
          </cell>
          <cell r="V20">
            <v>0.17523376466488863</v>
          </cell>
          <cell r="W20">
            <v>489.37973759010987</v>
          </cell>
          <cell r="X20">
            <v>2686.4720990382898</v>
          </cell>
          <cell r="Y20">
            <v>4078.1409615384614</v>
          </cell>
          <cell r="Z20">
            <v>3349.8288461538468</v>
          </cell>
          <cell r="AA20">
            <v>1391.6688625001718</v>
          </cell>
          <cell r="AB20">
            <v>663.35674711555612</v>
          </cell>
          <cell r="AC20">
            <v>76.353627420977915</v>
          </cell>
          <cell r="AD20">
            <v>587.00311969457846</v>
          </cell>
          <cell r="AE20">
            <v>2.2793292113608851E-2</v>
          </cell>
          <cell r="AG20">
            <v>83158.022065283818</v>
          </cell>
          <cell r="AH20">
            <v>22873.642934716176</v>
          </cell>
          <cell r="AI20">
            <v>0.21572464164093036</v>
          </cell>
          <cell r="AJ20">
            <v>3937.527934716185</v>
          </cell>
          <cell r="AK20">
            <v>4.5209289506940191E-2</v>
          </cell>
          <cell r="AM20">
            <v>5109.6730172724465</v>
          </cell>
        </row>
        <row r="21">
          <cell r="A21" t="str">
            <v>GLEEVEC</v>
          </cell>
          <cell r="B21" t="str">
            <v>Cancer</v>
          </cell>
          <cell r="C21" t="str">
            <v>GLEEVEC</v>
          </cell>
          <cell r="D21" t="str">
            <v>D to D</v>
          </cell>
          <cell r="E21" t="str">
            <v>A</v>
          </cell>
          <cell r="F21">
            <v>26</v>
          </cell>
          <cell r="G21">
            <v>0</v>
          </cell>
          <cell r="H21">
            <v>130006.1203858416</v>
          </cell>
          <cell r="I21">
            <v>166774.62899999999</v>
          </cell>
          <cell r="J21">
            <v>0.19488875013477011</v>
          </cell>
          <cell r="K21">
            <v>134272.13</v>
          </cell>
          <cell r="L21">
            <v>36768.508614158389</v>
          </cell>
          <cell r="M21">
            <v>4266.0096141584072</v>
          </cell>
          <cell r="N21">
            <v>0.22046823809248822</v>
          </cell>
          <cell r="O21">
            <v>3.1771370679517838E-2</v>
          </cell>
          <cell r="P21">
            <v>-4.2816799957061088E-3</v>
          </cell>
          <cell r="Q21">
            <v>0</v>
          </cell>
          <cell r="R21">
            <v>574.91029300185005</v>
          </cell>
          <cell r="S21">
            <v>133419.70320000002</v>
          </cell>
          <cell r="T21">
            <v>1525.2102930018498</v>
          </cell>
          <cell r="U21">
            <v>2740.7993211565572</v>
          </cell>
          <cell r="V21">
            <v>2.0412272607551227E-2</v>
          </cell>
          <cell r="W21">
            <v>0</v>
          </cell>
          <cell r="X21">
            <v>5000.235399455446</v>
          </cell>
          <cell r="Y21">
            <v>6414.4088076923072</v>
          </cell>
          <cell r="Z21">
            <v>5164.3126923076925</v>
          </cell>
          <cell r="AA21">
            <v>1414.1734082368616</v>
          </cell>
          <cell r="AB21">
            <v>164.07729285224656</v>
          </cell>
          <cell r="AC21">
            <v>58.661934346224989</v>
          </cell>
          <cell r="AD21">
            <v>105.41535850602158</v>
          </cell>
          <cell r="AE21">
            <v>1.1359098071966608E-2</v>
          </cell>
          <cell r="AG21">
            <v>130581.03067884345</v>
          </cell>
          <cell r="AH21">
            <v>36193.598321156533</v>
          </cell>
          <cell r="AI21">
            <v>0.21702100935962229</v>
          </cell>
          <cell r="AJ21">
            <v>3691.099321156551</v>
          </cell>
          <cell r="AK21">
            <v>2.7489690683811682E-2</v>
          </cell>
          <cell r="AM21">
            <v>7279.2991982507292</v>
          </cell>
        </row>
        <row r="22">
          <cell r="A22" t="str">
            <v>GONAL-F</v>
          </cell>
          <cell r="B22" t="str">
            <v>Infertility</v>
          </cell>
          <cell r="C22" t="str">
            <v>GONAL-F</v>
          </cell>
          <cell r="D22" t="str">
            <v>D to D</v>
          </cell>
          <cell r="E22" t="str">
            <v>A</v>
          </cell>
          <cell r="F22">
            <v>4</v>
          </cell>
          <cell r="G22">
            <v>489.86</v>
          </cell>
          <cell r="H22">
            <v>5724.5456971600524</v>
          </cell>
          <cell r="I22">
            <v>8747.5</v>
          </cell>
          <cell r="J22">
            <v>0.17000057159188339</v>
          </cell>
          <cell r="K22">
            <v>7260.42</v>
          </cell>
          <cell r="L22">
            <v>3022.9543028399476</v>
          </cell>
          <cell r="M22">
            <v>1535.8743028399476</v>
          </cell>
          <cell r="N22">
            <v>0.34557922867561564</v>
          </cell>
          <cell r="O22">
            <v>0.21154069638394854</v>
          </cell>
          <cell r="P22">
            <v>-4.7923999993847869E-3</v>
          </cell>
          <cell r="Q22">
            <v>7.0000000000000007E-2</v>
          </cell>
          <cell r="R22">
            <v>34.794836803533293</v>
          </cell>
          <cell r="S22">
            <v>6998</v>
          </cell>
          <cell r="T22">
            <v>245.15483680353327</v>
          </cell>
          <cell r="U22">
            <v>1290.7194660364144</v>
          </cell>
          <cell r="V22">
            <v>0.17777476592764804</v>
          </cell>
          <cell r="W22">
            <v>122.465</v>
          </cell>
          <cell r="X22">
            <v>1431.1364242900131</v>
          </cell>
          <cell r="Y22">
            <v>2186.875</v>
          </cell>
          <cell r="Z22">
            <v>1815.105</v>
          </cell>
          <cell r="AA22">
            <v>755.738575709987</v>
          </cell>
          <cell r="AB22">
            <v>383.96857570998702</v>
          </cell>
          <cell r="AC22">
            <v>61.288709200883318</v>
          </cell>
          <cell r="AD22">
            <v>322.6798665091037</v>
          </cell>
          <cell r="AE22">
            <v>3.3765930456300497E-2</v>
          </cell>
          <cell r="AG22">
            <v>6249.2005339635853</v>
          </cell>
          <cell r="AH22">
            <v>2498.2994660364147</v>
          </cell>
          <cell r="AI22">
            <v>0.28560153941542321</v>
          </cell>
          <cell r="AJ22">
            <v>1011.2194660364148</v>
          </cell>
          <cell r="AK22">
            <v>0.13927837040232036</v>
          </cell>
          <cell r="AM22">
            <v>4147.5367509363296</v>
          </cell>
        </row>
        <row r="23">
          <cell r="A23" t="str">
            <v>HUMATROPE</v>
          </cell>
          <cell r="B23" t="str">
            <v>Growth Hormone</v>
          </cell>
          <cell r="C23" t="str">
            <v>HUMATROPE</v>
          </cell>
          <cell r="D23" t="str">
            <v>DropShip</v>
          </cell>
          <cell r="E23" t="str">
            <v>A</v>
          </cell>
          <cell r="F23">
            <v>18</v>
          </cell>
          <cell r="G23">
            <v>0</v>
          </cell>
          <cell r="H23">
            <v>84622.32350092633</v>
          </cell>
          <cell r="I23">
            <v>109926.9261</v>
          </cell>
          <cell r="J23">
            <v>0.19063933508825731</v>
          </cell>
          <cell r="K23">
            <v>88970.53</v>
          </cell>
          <cell r="L23">
            <v>25304.602599073667</v>
          </cell>
          <cell r="M23">
            <v>4348.206499073669</v>
          </cell>
          <cell r="N23">
            <v>0.2301947620736178</v>
          </cell>
          <cell r="O23">
            <v>4.887243561518257E-2</v>
          </cell>
          <cell r="P23">
            <v>-1.2937403677421338E-2</v>
          </cell>
          <cell r="Q23">
            <v>0</v>
          </cell>
          <cell r="R23">
            <v>1151.0476620041254</v>
          </cell>
          <cell r="S23">
            <v>87941.540880000015</v>
          </cell>
          <cell r="T23">
            <v>2119.8076620041256</v>
          </cell>
          <cell r="U23">
            <v>2228.3988370695433</v>
          </cell>
          <cell r="V23">
            <v>2.5046482661950462E-2</v>
          </cell>
          <cell r="W23">
            <v>0</v>
          </cell>
          <cell r="X23">
            <v>4701.2401944959074</v>
          </cell>
          <cell r="Y23">
            <v>6107.0514499999999</v>
          </cell>
          <cell r="Z23">
            <v>4942.8072222222218</v>
          </cell>
          <cell r="AA23">
            <v>1405.8112555040927</v>
          </cell>
          <cell r="AB23">
            <v>241.56702772631519</v>
          </cell>
          <cell r="AC23">
            <v>117.76709233356253</v>
          </cell>
          <cell r="AD23">
            <v>123.79993539275266</v>
          </cell>
          <cell r="AE23">
            <v>2.3825952953232105E-2</v>
          </cell>
          <cell r="AG23">
            <v>85773.37116293046</v>
          </cell>
          <cell r="AH23">
            <v>24153.554937069537</v>
          </cell>
          <cell r="AI23">
            <v>0.21972373643102841</v>
          </cell>
          <cell r="AJ23">
            <v>3197.158837069539</v>
          </cell>
          <cell r="AK23">
            <v>3.593503193776118E-2</v>
          </cell>
          <cell r="AM23">
            <v>6134.4970588235292</v>
          </cell>
        </row>
        <row r="24">
          <cell r="A24" t="str">
            <v>HUMIRA</v>
          </cell>
          <cell r="B24" t="str">
            <v>Rheumatoid Arthritis</v>
          </cell>
          <cell r="C24" t="str">
            <v>HUMIRA</v>
          </cell>
          <cell r="D24" t="str">
            <v>Abbott</v>
          </cell>
          <cell r="E24" t="str">
            <v>A</v>
          </cell>
          <cell r="F24">
            <v>64</v>
          </cell>
          <cell r="G24">
            <v>0</v>
          </cell>
          <cell r="H24">
            <v>195860.36182482078</v>
          </cell>
          <cell r="I24">
            <v>253376.28</v>
          </cell>
          <cell r="J24">
            <v>0.20596671480061191</v>
          </cell>
          <cell r="K24">
            <v>201189.2</v>
          </cell>
          <cell r="L24">
            <v>57515.91817517922</v>
          </cell>
          <cell r="M24">
            <v>5328.8381751792331</v>
          </cell>
          <cell r="N24">
            <v>0.2269980369716503</v>
          </cell>
          <cell r="O24">
            <v>2.6486700952035362E-2</v>
          </cell>
          <cell r="P24">
            <v>-6.6984860026236088E-3</v>
          </cell>
          <cell r="Q24">
            <v>0</v>
          </cell>
          <cell r="R24">
            <v>1347.6630400790418</v>
          </cell>
          <cell r="S24">
            <v>202701.024</v>
          </cell>
          <cell r="T24">
            <v>4713.423040079042</v>
          </cell>
          <cell r="U24">
            <v>615.41513510019104</v>
          </cell>
          <cell r="V24">
            <v>3.0588875302461115E-3</v>
          </cell>
          <cell r="W24">
            <v>0</v>
          </cell>
          <cell r="X24">
            <v>3060.3181535128247</v>
          </cell>
          <cell r="Y24">
            <v>3959.004375</v>
          </cell>
          <cell r="Z24">
            <v>3143.5812500000002</v>
          </cell>
          <cell r="AA24">
            <v>898.68622148717532</v>
          </cell>
          <cell r="AB24">
            <v>83.263096487175517</v>
          </cell>
          <cell r="AC24">
            <v>73.647235001235032</v>
          </cell>
          <cell r="AD24">
            <v>9.615861485940485</v>
          </cell>
          <cell r="AE24">
            <v>2.3427813421789252E-2</v>
          </cell>
          <cell r="AG24">
            <v>197208.02486489981</v>
          </cell>
          <cell r="AH24">
            <v>56168.255135100189</v>
          </cell>
          <cell r="AI24">
            <v>0.22167921612512501</v>
          </cell>
          <cell r="AJ24">
            <v>3981.1751351002022</v>
          </cell>
          <cell r="AK24">
            <v>1.9788214949411808E-2</v>
          </cell>
          <cell r="AM24">
            <v>4022.6195457262402</v>
          </cell>
        </row>
        <row r="25">
          <cell r="A25" t="str">
            <v>HYALGAN</v>
          </cell>
          <cell r="B25" t="str">
            <v>Osteo-Arthritis</v>
          </cell>
          <cell r="C25" t="str">
            <v>HYALGAN</v>
          </cell>
          <cell r="D25" t="str">
            <v>Overnight</v>
          </cell>
          <cell r="E25" t="str">
            <v>A</v>
          </cell>
          <cell r="F25">
            <v>1</v>
          </cell>
          <cell r="G25">
            <v>0</v>
          </cell>
          <cell r="H25">
            <v>564.29706734006731</v>
          </cell>
          <cell r="I25">
            <v>730.05</v>
          </cell>
          <cell r="J25">
            <v>0.28899390452708706</v>
          </cell>
          <cell r="K25">
            <v>519.07000000000005</v>
          </cell>
          <cell r="L25">
            <v>165.75293265993264</v>
          </cell>
          <cell r="M25">
            <v>-45.227067340067265</v>
          </cell>
          <cell r="N25">
            <v>0.22704326095463687</v>
          </cell>
          <cell r="O25">
            <v>-8.7130959870667268E-2</v>
          </cell>
          <cell r="P25">
            <v>-2.0511904903220139E-2</v>
          </cell>
          <cell r="Q25">
            <v>0</v>
          </cell>
          <cell r="R25">
            <v>10.647114478114478</v>
          </cell>
          <cell r="S25">
            <v>584.04</v>
          </cell>
          <cell r="T25">
            <v>63.237114478114478</v>
          </cell>
          <cell r="U25">
            <v>-108.46418181818174</v>
          </cell>
          <cell r="V25">
            <v>-0.20895867959655101</v>
          </cell>
          <cell r="W25">
            <v>0</v>
          </cell>
          <cell r="X25">
            <v>564.29706734006731</v>
          </cell>
          <cell r="Y25">
            <v>730.05</v>
          </cell>
          <cell r="Z25">
            <v>519.07000000000005</v>
          </cell>
          <cell r="AA25">
            <v>165.75293265993264</v>
          </cell>
          <cell r="AB25">
            <v>-45.227067340067265</v>
          </cell>
          <cell r="AC25">
            <v>63.237114478114478</v>
          </cell>
          <cell r="AD25">
            <v>-108.46418181818174</v>
          </cell>
          <cell r="AE25">
            <v>0.12182771972588374</v>
          </cell>
          <cell r="AG25">
            <v>574.94418181818185</v>
          </cell>
          <cell r="AH25">
            <v>155.10581818181811</v>
          </cell>
          <cell r="AI25">
            <v>0.21245917153868654</v>
          </cell>
          <cell r="AJ25">
            <v>-55.874181818181796</v>
          </cell>
          <cell r="AK25">
            <v>-0.10764286477388751</v>
          </cell>
          <cell r="AM25">
            <v>781.53774671052633</v>
          </cell>
        </row>
        <row r="26">
          <cell r="A26" t="str">
            <v>INFERGEN</v>
          </cell>
          <cell r="B26" t="str">
            <v>Hepatitis C</v>
          </cell>
          <cell r="C26" t="str">
            <v>INFERGEN</v>
          </cell>
          <cell r="D26" t="str">
            <v>Overnight</v>
          </cell>
          <cell r="E26" t="str">
            <v>A</v>
          </cell>
          <cell r="F26">
            <v>2</v>
          </cell>
          <cell r="G26">
            <v>0</v>
          </cell>
          <cell r="H26">
            <v>6009.8022777321657</v>
          </cell>
          <cell r="I26">
            <v>8404.7999999999993</v>
          </cell>
          <cell r="J26">
            <v>0.2890003331429658</v>
          </cell>
          <cell r="K26">
            <v>5975.81</v>
          </cell>
          <cell r="L26">
            <v>2394.9977222678335</v>
          </cell>
          <cell r="M26">
            <v>-33.992277732165348</v>
          </cell>
          <cell r="N26">
            <v>0.28495594449217515</v>
          </cell>
          <cell r="O26">
            <v>-5.6883130039551699E-3</v>
          </cell>
          <cell r="P26">
            <v>-5.9061630127475347E-2</v>
          </cell>
          <cell r="Q26">
            <v>0</v>
          </cell>
          <cell r="R26">
            <v>352.94107993206848</v>
          </cell>
          <cell r="S26">
            <v>6468.2654693877548</v>
          </cell>
          <cell r="T26">
            <v>458.12107993206848</v>
          </cell>
          <cell r="U26">
            <v>-492.11335766423383</v>
          </cell>
          <cell r="V26">
            <v>-8.2350904340036543E-2</v>
          </cell>
          <cell r="W26">
            <v>0</v>
          </cell>
          <cell r="X26">
            <v>3004.9011388660829</v>
          </cell>
          <cell r="Y26">
            <v>4202.3999999999996</v>
          </cell>
          <cell r="Z26">
            <v>2987.9050000000002</v>
          </cell>
          <cell r="AA26">
            <v>1197.4988611339168</v>
          </cell>
          <cell r="AB26">
            <v>-16.996138866082674</v>
          </cell>
          <cell r="AC26">
            <v>229.06053996603424</v>
          </cell>
          <cell r="AD26">
            <v>-246.05667883211692</v>
          </cell>
          <cell r="AE26">
            <v>7.6662591336081373E-2</v>
          </cell>
          <cell r="AG26">
            <v>6362.7433576642343</v>
          </cell>
          <cell r="AH26">
            <v>2042.056642335765</v>
          </cell>
          <cell r="AI26">
            <v>0.2429631451475068</v>
          </cell>
          <cell r="AJ26">
            <v>-386.93335766423388</v>
          </cell>
          <cell r="AK26">
            <v>-6.4749943131430523E-2</v>
          </cell>
          <cell r="AM26">
            <v>2581.9938038793102</v>
          </cell>
        </row>
        <row r="27">
          <cell r="A27" t="str">
            <v>INTRON A</v>
          </cell>
          <cell r="B27" t="str">
            <v>Hepatitis C</v>
          </cell>
          <cell r="C27" t="str">
            <v>INTRON A</v>
          </cell>
          <cell r="D27" t="str">
            <v>D to D</v>
          </cell>
          <cell r="E27" t="str">
            <v>A</v>
          </cell>
          <cell r="F27">
            <v>4</v>
          </cell>
          <cell r="G27">
            <v>429.85582560000006</v>
          </cell>
          <cell r="H27">
            <v>4147.2689045587294</v>
          </cell>
          <cell r="I27">
            <v>5970.2198000000008</v>
          </cell>
          <cell r="J27">
            <v>0.2320316246983069</v>
          </cell>
          <cell r="K27">
            <v>4584.9399999999996</v>
          </cell>
          <cell r="L27">
            <v>1822.9508954412713</v>
          </cell>
          <cell r="M27">
            <v>437.67109544127015</v>
          </cell>
          <cell r="N27">
            <v>0.30534066692842216</v>
          </cell>
          <cell r="O27">
            <v>9.5458412856279512E-2</v>
          </cell>
          <cell r="P27">
            <v>-2.1871024120999037E-2</v>
          </cell>
          <cell r="Q27">
            <v>0.09</v>
          </cell>
          <cell r="R27">
            <v>100.27733333333333</v>
          </cell>
          <cell r="S27">
            <v>4776.1758400000008</v>
          </cell>
          <cell r="T27">
            <v>310.63733333333329</v>
          </cell>
          <cell r="U27">
            <v>127.03376210793687</v>
          </cell>
          <cell r="V27">
            <v>2.7706744713766565E-2</v>
          </cell>
          <cell r="W27">
            <v>107.46395640000001</v>
          </cell>
          <cell r="X27">
            <v>1036.8172261396824</v>
          </cell>
          <cell r="Y27">
            <v>1492.5549500000002</v>
          </cell>
          <cell r="Z27">
            <v>1146.2349999999999</v>
          </cell>
          <cell r="AA27">
            <v>455.73772386031771</v>
          </cell>
          <cell r="AB27">
            <v>109.41777386031765</v>
          </cell>
          <cell r="AC27">
            <v>77.659333333333322</v>
          </cell>
          <cell r="AD27">
            <v>31.75844052698433</v>
          </cell>
          <cell r="AE27">
            <v>6.7751668142512947E-2</v>
          </cell>
          <cell r="AG27">
            <v>4677.4020634920626</v>
          </cell>
          <cell r="AH27">
            <v>1292.8177365079382</v>
          </cell>
          <cell r="AI27">
            <v>0.21654441206803443</v>
          </cell>
          <cell r="AJ27">
            <v>-92.462063492062953</v>
          </cell>
          <cell r="AK27">
            <v>-2.0166471860496093E-2</v>
          </cell>
          <cell r="AM27">
            <v>4960.3948102678569</v>
          </cell>
        </row>
        <row r="28">
          <cell r="A28" t="str">
            <v>IRESSA</v>
          </cell>
          <cell r="B28" t="str">
            <v>Cancer</v>
          </cell>
          <cell r="C28" t="str">
            <v>IRESSA</v>
          </cell>
          <cell r="D28" t="str">
            <v>Astra Merck</v>
          </cell>
          <cell r="E28" t="str">
            <v>A</v>
          </cell>
          <cell r="F28">
            <v>23</v>
          </cell>
          <cell r="G28">
            <v>0</v>
          </cell>
          <cell r="H28">
            <v>74793.910715334176</v>
          </cell>
          <cell r="I28">
            <v>95550</v>
          </cell>
          <cell r="J28">
            <v>0.23226530612244894</v>
          </cell>
          <cell r="K28">
            <v>73357.05</v>
          </cell>
          <cell r="L28">
            <v>20756.089284665824</v>
          </cell>
          <cell r="M28">
            <v>-1436.8607153341727</v>
          </cell>
          <cell r="N28">
            <v>0.21722751736960569</v>
          </cell>
          <cell r="O28">
            <v>-1.9587220523919278E-2</v>
          </cell>
          <cell r="P28">
            <v>-1.5988822432992952E-3</v>
          </cell>
          <cell r="Q28">
            <v>0</v>
          </cell>
          <cell r="R28">
            <v>117.28928466581857</v>
          </cell>
          <cell r="S28">
            <v>76440</v>
          </cell>
          <cell r="T28">
            <v>957.93928466581838</v>
          </cell>
          <cell r="U28">
            <v>-2394.7999999999911</v>
          </cell>
          <cell r="V28">
            <v>-3.2645805686024598E-2</v>
          </cell>
          <cell r="W28">
            <v>0</v>
          </cell>
          <cell r="X28">
            <v>3251.9091615362686</v>
          </cell>
          <cell r="Y28">
            <v>4154.347826086957</v>
          </cell>
          <cell r="Z28">
            <v>3189.4369565217394</v>
          </cell>
          <cell r="AA28">
            <v>902.43866455068803</v>
          </cell>
          <cell r="AB28">
            <v>-62.472205014529251</v>
          </cell>
          <cell r="AC28">
            <v>41.649534115905148</v>
          </cell>
          <cell r="AD28">
            <v>-104.12173913043439</v>
          </cell>
          <cell r="AE28">
            <v>1.3058585162105323E-2</v>
          </cell>
          <cell r="AG28">
            <v>74911.199999999997</v>
          </cell>
          <cell r="AH28">
            <v>20638.800000000003</v>
          </cell>
          <cell r="AI28">
            <v>0.21600000000000003</v>
          </cell>
          <cell r="AJ28">
            <v>-1554.1499999999942</v>
          </cell>
          <cell r="AK28">
            <v>-2.1186102767218613E-2</v>
          </cell>
          <cell r="AM28">
            <v>5049.6784922394681</v>
          </cell>
        </row>
        <row r="29">
          <cell r="A29" t="str">
            <v>KINERET</v>
          </cell>
          <cell r="B29" t="str">
            <v>Rheumatoid Arthritis</v>
          </cell>
          <cell r="C29" t="str">
            <v>KINERET</v>
          </cell>
          <cell r="D29" t="str">
            <v>D to D</v>
          </cell>
          <cell r="E29" t="str">
            <v>A</v>
          </cell>
          <cell r="F29">
            <v>5</v>
          </cell>
          <cell r="G29">
            <v>2463.2078606066325</v>
          </cell>
          <cell r="H29">
            <v>13499.533636118666</v>
          </cell>
          <cell r="I29">
            <v>20524.114300000001</v>
          </cell>
          <cell r="J29">
            <v>0.23384172538933881</v>
          </cell>
          <cell r="K29">
            <v>15724.72</v>
          </cell>
          <cell r="L29">
            <v>7024.5806638813356</v>
          </cell>
          <cell r="M29">
            <v>2225.1863638813338</v>
          </cell>
          <cell r="N29">
            <v>0.34225986862104618</v>
          </cell>
          <cell r="O29">
            <v>0.14150880676293975</v>
          </cell>
          <cell r="P29">
            <v>-6.3945623414328953E-3</v>
          </cell>
          <cell r="Q29">
            <v>0.15</v>
          </cell>
          <cell r="R29">
            <v>100.55270234157668</v>
          </cell>
          <cell r="S29">
            <v>16421.38573737755</v>
          </cell>
          <cell r="T29">
            <v>363.50270234157665</v>
          </cell>
          <cell r="U29">
            <v>1861.6836615397572</v>
          </cell>
          <cell r="V29">
            <v>0.11839216606335484</v>
          </cell>
          <cell r="W29">
            <v>492.64157212132648</v>
          </cell>
          <cell r="X29">
            <v>2699.906727223733</v>
          </cell>
          <cell r="Y29">
            <v>4104.8228600000002</v>
          </cell>
          <cell r="Z29">
            <v>3144.944</v>
          </cell>
          <cell r="AA29">
            <v>1404.9161327762672</v>
          </cell>
          <cell r="AB29">
            <v>445.03727277626678</v>
          </cell>
          <cell r="AC29">
            <v>72.700540468315324</v>
          </cell>
          <cell r="AD29">
            <v>372.33673230795142</v>
          </cell>
          <cell r="AE29">
            <v>2.3116640699584898E-2</v>
          </cell>
          <cell r="AG29">
            <v>16063.294199066875</v>
          </cell>
          <cell r="AH29">
            <v>4460.820100933126</v>
          </cell>
          <cell r="AI29">
            <v>0.21734531564819465</v>
          </cell>
          <cell r="AJ29">
            <v>-338.57419906687574</v>
          </cell>
          <cell r="AK29">
            <v>-2.1531334043905122E-2</v>
          </cell>
          <cell r="AM29">
            <v>3633.646887159533</v>
          </cell>
        </row>
        <row r="30">
          <cell r="A30" t="str">
            <v>LEUKINE</v>
          </cell>
          <cell r="B30" t="str">
            <v>Neutropenia</v>
          </cell>
          <cell r="C30" t="str">
            <v>LEUKINE</v>
          </cell>
          <cell r="D30" t="str">
            <v>D to D</v>
          </cell>
          <cell r="E30" t="str">
            <v>A</v>
          </cell>
          <cell r="F30">
            <v>1</v>
          </cell>
          <cell r="G30">
            <v>0</v>
          </cell>
          <cell r="H30">
            <v>1676.8656050955412</v>
          </cell>
          <cell r="I30">
            <v>2141.3000000000002</v>
          </cell>
          <cell r="J30">
            <v>0.28900200812590487</v>
          </cell>
          <cell r="K30">
            <v>1522.46</v>
          </cell>
          <cell r="L30">
            <v>464.43439490445894</v>
          </cell>
          <cell r="M30">
            <v>-154.4056050955412</v>
          </cell>
          <cell r="N30">
            <v>0.2168936603486008</v>
          </cell>
          <cell r="O30">
            <v>-0.1014184971004435</v>
          </cell>
          <cell r="P30">
            <v>0</v>
          </cell>
          <cell r="Q30">
            <v>0</v>
          </cell>
          <cell r="R30">
            <v>0</v>
          </cell>
          <cell r="S30">
            <v>1713.04</v>
          </cell>
          <cell r="T30">
            <v>52.59</v>
          </cell>
          <cell r="U30">
            <v>-206.99560509554121</v>
          </cell>
          <cell r="V30">
            <v>-0.13596127654949305</v>
          </cell>
          <cell r="W30">
            <v>0</v>
          </cell>
          <cell r="X30">
            <v>1676.8656050955412</v>
          </cell>
          <cell r="Y30">
            <v>2141.3000000000002</v>
          </cell>
          <cell r="Z30">
            <v>1522.46</v>
          </cell>
          <cell r="AA30">
            <v>464.43439490445894</v>
          </cell>
          <cell r="AB30">
            <v>-154.4056050955412</v>
          </cell>
          <cell r="AC30">
            <v>52.59</v>
          </cell>
          <cell r="AD30">
            <v>-206.99560509554121</v>
          </cell>
          <cell r="AE30">
            <v>3.4542779449049564E-2</v>
          </cell>
          <cell r="AG30">
            <v>1676.8656050955412</v>
          </cell>
          <cell r="AH30">
            <v>464.43439490445894</v>
          </cell>
          <cell r="AI30">
            <v>0.2168936603486008</v>
          </cell>
          <cell r="AJ30">
            <v>-154.4056050955412</v>
          </cell>
          <cell r="AK30">
            <v>-0.1014184971004435</v>
          </cell>
          <cell r="AM30">
            <v>7292.9338073730469</v>
          </cell>
        </row>
        <row r="31">
          <cell r="A31" t="str">
            <v>LEUPROLIDE</v>
          </cell>
          <cell r="B31" t="str">
            <v>Cancer</v>
          </cell>
          <cell r="C31" t="str">
            <v>LEUPROLIDE ACETATE</v>
          </cell>
          <cell r="D31" t="str">
            <v>Eon</v>
          </cell>
          <cell r="E31" t="str">
            <v>G</v>
          </cell>
          <cell r="F31">
            <v>1</v>
          </cell>
          <cell r="G31">
            <v>0</v>
          </cell>
          <cell r="H31">
            <v>110.97</v>
          </cell>
          <cell r="I31">
            <v>385.33</v>
          </cell>
          <cell r="J31">
            <v>0.15000129758907951</v>
          </cell>
          <cell r="K31">
            <v>327.52999999999997</v>
          </cell>
          <cell r="L31">
            <v>274.36</v>
          </cell>
          <cell r="M31">
            <v>216.55999999999997</v>
          </cell>
          <cell r="N31">
            <v>0.71201307969792138</v>
          </cell>
          <cell r="O31">
            <v>0.66119134125118306</v>
          </cell>
          <cell r="P31">
            <v>0</v>
          </cell>
          <cell r="Q31">
            <v>0</v>
          </cell>
          <cell r="R31">
            <v>0</v>
          </cell>
          <cell r="S31">
            <v>211.73490306122449</v>
          </cell>
          <cell r="T31">
            <v>36.549999999999997</v>
          </cell>
          <cell r="U31">
            <v>180.01</v>
          </cell>
          <cell r="V31">
            <v>0.54959851006014715</v>
          </cell>
          <cell r="W31">
            <v>0</v>
          </cell>
          <cell r="X31">
            <v>110.97</v>
          </cell>
          <cell r="Y31">
            <v>385.33</v>
          </cell>
          <cell r="Z31">
            <v>327.52999999999997</v>
          </cell>
          <cell r="AA31">
            <v>274.36</v>
          </cell>
          <cell r="AB31">
            <v>216.56</v>
          </cell>
          <cell r="AC31">
            <v>36.549999999999997</v>
          </cell>
          <cell r="AD31">
            <v>180.01</v>
          </cell>
          <cell r="AE31">
            <v>0.11159283119103594</v>
          </cell>
          <cell r="AG31">
            <v>110.97</v>
          </cell>
          <cell r="AH31">
            <v>274.36</v>
          </cell>
          <cell r="AI31">
            <v>0.71201307969792138</v>
          </cell>
          <cell r="AJ31">
            <v>216.55999999999997</v>
          </cell>
          <cell r="AK31">
            <v>0.66119134125118306</v>
          </cell>
          <cell r="AM31" t="e">
            <v>#N/A</v>
          </cell>
        </row>
        <row r="32">
          <cell r="A32" t="str">
            <v>LOVENOX</v>
          </cell>
          <cell r="B32" t="str">
            <v>DVT/Anticoagulation</v>
          </cell>
          <cell r="C32" t="str">
            <v>LOVENOX</v>
          </cell>
          <cell r="D32" t="str">
            <v>DropShip</v>
          </cell>
          <cell r="E32" t="str">
            <v>A</v>
          </cell>
          <cell r="F32">
            <v>17</v>
          </cell>
          <cell r="G32">
            <v>0</v>
          </cell>
          <cell r="H32">
            <v>29949.122436507601</v>
          </cell>
          <cell r="I32">
            <v>38538.949999999997</v>
          </cell>
          <cell r="J32">
            <v>0.18441628534249108</v>
          </cell>
          <cell r="K32">
            <v>31431.74</v>
          </cell>
          <cell r="L32">
            <v>8589.8275634923957</v>
          </cell>
          <cell r="M32">
            <v>1482.6175634924002</v>
          </cell>
          <cell r="N32">
            <v>0.22288691216269246</v>
          </cell>
          <cell r="O32">
            <v>4.7169439664886514E-2</v>
          </cell>
          <cell r="P32">
            <v>-6.2722663952649834E-3</v>
          </cell>
          <cell r="Q32">
            <v>0</v>
          </cell>
          <cell r="R32">
            <v>197.14824654670619</v>
          </cell>
          <cell r="S32">
            <v>30827.664896938779</v>
          </cell>
          <cell r="T32">
            <v>1091.1782465467061</v>
          </cell>
          <cell r="U32">
            <v>391.43931694569415</v>
          </cell>
          <cell r="V32">
            <v>1.2453631804847397E-2</v>
          </cell>
          <cell r="W32">
            <v>0</v>
          </cell>
          <cell r="X32">
            <v>1761.7130845004472</v>
          </cell>
          <cell r="Y32">
            <v>2266.9970588235292</v>
          </cell>
          <cell r="Z32">
            <v>1848.9258823529412</v>
          </cell>
          <cell r="AA32">
            <v>505.2839743230823</v>
          </cell>
          <cell r="AB32">
            <v>87.212797852494148</v>
          </cell>
          <cell r="AC32">
            <v>64.186955679218002</v>
          </cell>
          <cell r="AD32">
            <v>23.025842173276136</v>
          </cell>
          <cell r="AE32">
            <v>3.4715807860039118E-2</v>
          </cell>
          <cell r="AG32">
            <v>30146.270683054307</v>
          </cell>
          <cell r="AH32">
            <v>8392.6793169456905</v>
          </cell>
          <cell r="AI32">
            <v>0.2177713538367208</v>
          </cell>
          <cell r="AJ32">
            <v>1285.469316945695</v>
          </cell>
          <cell r="AK32">
            <v>4.0897173269621563E-2</v>
          </cell>
          <cell r="AM32">
            <v>4343.4105722510649</v>
          </cell>
        </row>
        <row r="33">
          <cell r="A33" t="str">
            <v>LUPRON</v>
          </cell>
          <cell r="B33" t="str">
            <v>Cancer</v>
          </cell>
          <cell r="C33" t="str">
            <v>LUPRON</v>
          </cell>
          <cell r="D33" t="str">
            <v>D to D</v>
          </cell>
          <cell r="E33" t="str">
            <v>B</v>
          </cell>
          <cell r="F33">
            <v>3</v>
          </cell>
          <cell r="G33">
            <v>0</v>
          </cell>
          <cell r="H33">
            <v>3659.73848447205</v>
          </cell>
          <cell r="I33">
            <v>4682.7998000000007</v>
          </cell>
          <cell r="J33">
            <v>0.21760054743318311</v>
          </cell>
          <cell r="K33">
            <v>3663.82</v>
          </cell>
          <cell r="L33">
            <v>1023.0613155279507</v>
          </cell>
          <cell r="M33">
            <v>4.0815155279501596</v>
          </cell>
          <cell r="N33">
            <v>0.21847214470453136</v>
          </cell>
          <cell r="O33">
            <v>1.1140054718709325E-3</v>
          </cell>
          <cell r="P33">
            <v>0</v>
          </cell>
          <cell r="Q33">
            <v>0</v>
          </cell>
          <cell r="R33">
            <v>0</v>
          </cell>
          <cell r="S33">
            <v>3746.2398400000006</v>
          </cell>
          <cell r="T33">
            <v>153.81</v>
          </cell>
          <cell r="U33">
            <v>-149.72848447204984</v>
          </cell>
          <cell r="V33">
            <v>-4.0866768692798726E-2</v>
          </cell>
          <cell r="W33">
            <v>0</v>
          </cell>
          <cell r="X33">
            <v>1219.9128281573501</v>
          </cell>
          <cell r="Y33">
            <v>1560.9332666666669</v>
          </cell>
          <cell r="Z33">
            <v>1221.2733333333333</v>
          </cell>
          <cell r="AA33">
            <v>341.02043850931676</v>
          </cell>
          <cell r="AB33">
            <v>1.3605051759832538</v>
          </cell>
          <cell r="AC33">
            <v>51.27</v>
          </cell>
          <cell r="AD33">
            <v>-49.909494824016747</v>
          </cell>
          <cell r="AE33">
            <v>4.1980774164669665E-2</v>
          </cell>
          <cell r="AG33">
            <v>3659.73848447205</v>
          </cell>
          <cell r="AH33">
            <v>1023.0613155279507</v>
          </cell>
          <cell r="AI33">
            <v>0.21847214470453136</v>
          </cell>
          <cell r="AJ33">
            <v>4.0815155279501596</v>
          </cell>
          <cell r="AK33">
            <v>1.1140054718709325E-3</v>
          </cell>
          <cell r="AM33">
            <v>1903.5351605331689</v>
          </cell>
        </row>
        <row r="34">
          <cell r="A34" t="str">
            <v>LUPRON DEPOT</v>
          </cell>
          <cell r="B34" t="str">
            <v>Cancer</v>
          </cell>
          <cell r="C34" t="str">
            <v>LUPRON DEPOT</v>
          </cell>
          <cell r="D34" t="str">
            <v>D to D</v>
          </cell>
          <cell r="E34" t="str">
            <v>A</v>
          </cell>
          <cell r="F34">
            <v>30</v>
          </cell>
          <cell r="G34">
            <v>0</v>
          </cell>
          <cell r="H34">
            <v>33611.92053610248</v>
          </cell>
          <cell r="I34">
            <v>43062.68</v>
          </cell>
          <cell r="J34">
            <v>0.23249853469407855</v>
          </cell>
          <cell r="K34">
            <v>33050.67</v>
          </cell>
          <cell r="L34">
            <v>9450.7594638975206</v>
          </cell>
          <cell r="M34">
            <v>-561.25053610248142</v>
          </cell>
          <cell r="N34">
            <v>0.2194651950110286</v>
          </cell>
          <cell r="O34">
            <v>-1.6981517654633974E-2</v>
          </cell>
          <cell r="P34">
            <v>-2.4338863841113583E-3</v>
          </cell>
          <cell r="Q34">
            <v>0</v>
          </cell>
          <cell r="R34">
            <v>80.441575698757745</v>
          </cell>
          <cell r="S34">
            <v>34450.144</v>
          </cell>
          <cell r="T34">
            <v>1618.5415756987577</v>
          </cell>
          <cell r="U34">
            <v>-2179.7921118012391</v>
          </cell>
          <cell r="V34">
            <v>-6.5953038525428956E-2</v>
          </cell>
          <cell r="W34">
            <v>0</v>
          </cell>
          <cell r="X34">
            <v>1120.3973512034161</v>
          </cell>
          <cell r="Y34">
            <v>1435.4226666666666</v>
          </cell>
          <cell r="Z34">
            <v>1101.6889999999999</v>
          </cell>
          <cell r="AA34">
            <v>315.02531546325059</v>
          </cell>
          <cell r="AB34">
            <v>-18.708351203416079</v>
          </cell>
          <cell r="AC34">
            <v>53.951385856625258</v>
          </cell>
          <cell r="AD34">
            <v>-72.659737060041323</v>
          </cell>
          <cell r="AE34">
            <v>4.8971520870794996E-2</v>
          </cell>
          <cell r="AG34">
            <v>33692.362111801238</v>
          </cell>
          <cell r="AH34">
            <v>9370.3178881987624</v>
          </cell>
          <cell r="AI34">
            <v>0.21759718364483499</v>
          </cell>
          <cell r="AJ34">
            <v>-641.69211180123966</v>
          </cell>
          <cell r="AK34">
            <v>-1.9415404038745348E-2</v>
          </cell>
          <cell r="AM34" t="e">
            <v>#N/A</v>
          </cell>
        </row>
        <row r="35">
          <cell r="A35" t="str">
            <v>LUPRON DEPOT</v>
          </cell>
          <cell r="B35" t="str">
            <v>Cancer</v>
          </cell>
          <cell r="C35" t="str">
            <v>LUPRON DEPOT</v>
          </cell>
          <cell r="D35" t="str">
            <v>Tap</v>
          </cell>
          <cell r="E35" t="str">
            <v>A</v>
          </cell>
          <cell r="F35">
            <v>11</v>
          </cell>
          <cell r="G35">
            <v>0</v>
          </cell>
          <cell r="H35">
            <v>20346.140545490198</v>
          </cell>
          <cell r="I35">
            <v>25913.3</v>
          </cell>
          <cell r="J35">
            <v>0.2530225791388977</v>
          </cell>
          <cell r="K35">
            <v>19356.650000000001</v>
          </cell>
          <cell r="L35">
            <v>5567.1594545098014</v>
          </cell>
          <cell r="M35">
            <v>-989.49054549019638</v>
          </cell>
          <cell r="N35">
            <v>0.21483791931208304</v>
          </cell>
          <cell r="O35">
            <v>-5.1118894307134566E-2</v>
          </cell>
          <cell r="P35">
            <v>0</v>
          </cell>
          <cell r="Q35">
            <v>0</v>
          </cell>
          <cell r="R35">
            <v>0</v>
          </cell>
          <cell r="S35">
            <v>20730.64</v>
          </cell>
          <cell r="T35">
            <v>563.97</v>
          </cell>
          <cell r="U35">
            <v>-1553.4605454901964</v>
          </cell>
          <cell r="V35">
            <v>-8.025461768902141E-2</v>
          </cell>
          <cell r="W35">
            <v>0</v>
          </cell>
          <cell r="X35">
            <v>1849.6491404991089</v>
          </cell>
          <cell r="Y35">
            <v>2355.7545454545452</v>
          </cell>
          <cell r="Z35">
            <v>1759.6954545454546</v>
          </cell>
          <cell r="AA35">
            <v>506.10540495543665</v>
          </cell>
          <cell r="AB35">
            <v>-89.953685953654215</v>
          </cell>
          <cell r="AC35">
            <v>51.27</v>
          </cell>
          <cell r="AD35">
            <v>-141.22368595365421</v>
          </cell>
          <cell r="AE35">
            <v>2.9135723381886847E-2</v>
          </cell>
          <cell r="AG35">
            <v>20346.140545490198</v>
          </cell>
          <cell r="AH35">
            <v>5567.1594545098014</v>
          </cell>
          <cell r="AI35">
            <v>0.21483791931208304</v>
          </cell>
          <cell r="AJ35">
            <v>-989.49054549019638</v>
          </cell>
          <cell r="AK35">
            <v>-5.1118894307134566E-2</v>
          </cell>
          <cell r="AM35" t="e">
            <v>#N/A</v>
          </cell>
        </row>
        <row r="36">
          <cell r="A36" t="str">
            <v>LUPRON DEPOT-PED</v>
          </cell>
          <cell r="B36" t="str">
            <v>Cancer</v>
          </cell>
          <cell r="C36" t="str">
            <v>LUPRON DEPOT-PED</v>
          </cell>
          <cell r="D36" t="str">
            <v>D to D</v>
          </cell>
          <cell r="E36" t="str">
            <v>A</v>
          </cell>
          <cell r="F36">
            <v>3</v>
          </cell>
          <cell r="G36">
            <v>0</v>
          </cell>
          <cell r="H36">
            <v>10380.76</v>
          </cell>
          <cell r="I36">
            <v>13267.77</v>
          </cell>
          <cell r="J36">
            <v>0.20671371300527525</v>
          </cell>
          <cell r="K36">
            <v>10525.14</v>
          </cell>
          <cell r="L36">
            <v>2887.01</v>
          </cell>
          <cell r="M36">
            <v>144.3799999999992</v>
          </cell>
          <cell r="N36">
            <v>0.21759572256679158</v>
          </cell>
          <cell r="O36">
            <v>1.3717632259523313E-2</v>
          </cell>
          <cell r="P36">
            <v>0</v>
          </cell>
          <cell r="Q36">
            <v>0</v>
          </cell>
          <cell r="R36">
            <v>0</v>
          </cell>
          <cell r="S36">
            <v>10614.216</v>
          </cell>
          <cell r="T36">
            <v>153.81</v>
          </cell>
          <cell r="U36">
            <v>-9.4300000000008026</v>
          </cell>
          <cell r="V36">
            <v>-8.9595007762374691E-4</v>
          </cell>
          <cell r="W36">
            <v>0</v>
          </cell>
          <cell r="X36">
            <v>3460.2533333333336</v>
          </cell>
          <cell r="Y36">
            <v>4422.59</v>
          </cell>
          <cell r="Z36">
            <v>3508.38</v>
          </cell>
          <cell r="AA36">
            <v>962.33666666666647</v>
          </cell>
          <cell r="AB36">
            <v>48.126666666666402</v>
          </cell>
          <cell r="AC36">
            <v>51.27</v>
          </cell>
          <cell r="AD36">
            <v>-3.143333333333596</v>
          </cell>
          <cell r="AE36">
            <v>1.461358233714706E-2</v>
          </cell>
          <cell r="AG36">
            <v>10380.76</v>
          </cell>
          <cell r="AH36">
            <v>2887.01</v>
          </cell>
          <cell r="AI36">
            <v>0.21759572256679158</v>
          </cell>
          <cell r="AJ36">
            <v>144.3799999999992</v>
          </cell>
          <cell r="AK36">
            <v>1.3717632259523313E-2</v>
          </cell>
          <cell r="AM36" t="e">
            <v>#N/A</v>
          </cell>
        </row>
        <row r="37">
          <cell r="A37" t="str">
            <v>MONARC-M</v>
          </cell>
          <cell r="B37" t="str">
            <v>Hemophilia</v>
          </cell>
          <cell r="C37" t="str">
            <v>MONARC-M</v>
          </cell>
          <cell r="D37" t="str">
            <v>Overnight</v>
          </cell>
          <cell r="E37" t="str">
            <v>A</v>
          </cell>
          <cell r="F37">
            <v>1</v>
          </cell>
          <cell r="G37">
            <v>0</v>
          </cell>
          <cell r="H37">
            <v>4299.57</v>
          </cell>
          <cell r="I37">
            <v>9299.07</v>
          </cell>
          <cell r="J37">
            <v>0.28899986772870828</v>
          </cell>
          <cell r="K37">
            <v>6611.64</v>
          </cell>
          <cell r="L37">
            <v>4999.5</v>
          </cell>
          <cell r="M37">
            <v>2312.0700000000006</v>
          </cell>
          <cell r="N37">
            <v>0.5376344086021505</v>
          </cell>
          <cell r="O37">
            <v>0.34969689819772409</v>
          </cell>
          <cell r="P37">
            <v>0</v>
          </cell>
          <cell r="Q37">
            <v>0</v>
          </cell>
          <cell r="R37">
            <v>0</v>
          </cell>
          <cell r="S37">
            <v>9299.07</v>
          </cell>
          <cell r="T37">
            <v>52.59</v>
          </cell>
          <cell r="U37">
            <v>2259.4800000000005</v>
          </cell>
          <cell r="V37">
            <v>0.34174274461404436</v>
          </cell>
          <cell r="W37">
            <v>0</v>
          </cell>
          <cell r="X37">
            <v>4299.57</v>
          </cell>
          <cell r="Y37">
            <v>9299.07</v>
          </cell>
          <cell r="Z37">
            <v>6611.64</v>
          </cell>
          <cell r="AA37">
            <v>4999.5</v>
          </cell>
          <cell r="AB37">
            <v>2312.0700000000002</v>
          </cell>
          <cell r="AC37">
            <v>52.59</v>
          </cell>
          <cell r="AD37">
            <v>2259.48</v>
          </cell>
          <cell r="AE37">
            <v>7.9541535836796916E-3</v>
          </cell>
          <cell r="AG37">
            <v>4299.57</v>
          </cell>
          <cell r="AH37">
            <v>4999.5</v>
          </cell>
          <cell r="AI37">
            <v>0.5376344086021505</v>
          </cell>
          <cell r="AJ37">
            <v>2312.0700000000006</v>
          </cell>
          <cell r="AK37">
            <v>0.34969689819772409</v>
          </cell>
          <cell r="AM37">
            <v>9299.0703125</v>
          </cell>
        </row>
        <row r="38">
          <cell r="A38" t="str">
            <v>MUSE</v>
          </cell>
          <cell r="B38" t="str">
            <v>Impotency</v>
          </cell>
          <cell r="C38" t="str">
            <v>MUSE</v>
          </cell>
          <cell r="D38" t="str">
            <v>D to D</v>
          </cell>
          <cell r="E38" t="str">
            <v>A</v>
          </cell>
          <cell r="F38">
            <v>16</v>
          </cell>
          <cell r="G38">
            <v>589.49962072704079</v>
          </cell>
          <cell r="H38">
            <v>6195.0614140611488</v>
          </cell>
          <cell r="I38">
            <v>8668.75</v>
          </cell>
          <cell r="J38">
            <v>0.21608997837058394</v>
          </cell>
          <cell r="K38">
            <v>6795.52</v>
          </cell>
          <cell r="L38">
            <v>2473.6885859388512</v>
          </cell>
          <cell r="M38">
            <v>600.45858593885168</v>
          </cell>
          <cell r="N38">
            <v>0.28535701063461877</v>
          </cell>
          <cell r="O38">
            <v>8.8360947497594239E-2</v>
          </cell>
          <cell r="P38">
            <v>0</v>
          </cell>
          <cell r="Q38">
            <v>8.5000000000000006E-2</v>
          </cell>
          <cell r="R38">
            <v>0</v>
          </cell>
          <cell r="S38">
            <v>6935.289655612245</v>
          </cell>
          <cell r="T38">
            <v>841.44</v>
          </cell>
          <cell r="U38">
            <v>-240.98141406114837</v>
          </cell>
          <cell r="V38">
            <v>-3.5461806316683393E-2</v>
          </cell>
          <cell r="W38">
            <v>36.84372629544005</v>
          </cell>
          <cell r="X38">
            <v>387.1913383788218</v>
          </cell>
          <cell r="Y38">
            <v>541.796875</v>
          </cell>
          <cell r="Z38">
            <v>424.72</v>
          </cell>
          <cell r="AA38">
            <v>154.60553662117817</v>
          </cell>
          <cell r="AB38">
            <v>37.528661621178138</v>
          </cell>
          <cell r="AC38">
            <v>52.59</v>
          </cell>
          <cell r="AD38">
            <v>-15.061338378821858</v>
          </cell>
          <cell r="AE38">
            <v>0.12382275381427764</v>
          </cell>
          <cell r="AG38">
            <v>6784.5610347881893</v>
          </cell>
          <cell r="AH38">
            <v>1884.1889652118107</v>
          </cell>
          <cell r="AI38">
            <v>0.21735417046423194</v>
          </cell>
          <cell r="AJ38">
            <v>10.958965211811119</v>
          </cell>
          <cell r="AK38">
            <v>1.6126749993835819E-3</v>
          </cell>
          <cell r="AM38">
            <v>397.34806432366713</v>
          </cell>
        </row>
        <row r="39">
          <cell r="A39" t="str">
            <v>NEULASTA</v>
          </cell>
          <cell r="B39" t="str">
            <v>Neutropenia</v>
          </cell>
          <cell r="C39" t="str">
            <v>NEULASTA</v>
          </cell>
          <cell r="D39" t="str">
            <v>D to D</v>
          </cell>
          <cell r="E39" t="str">
            <v>A</v>
          </cell>
          <cell r="F39">
            <v>3</v>
          </cell>
          <cell r="G39">
            <v>0</v>
          </cell>
          <cell r="H39">
            <v>13848.042545454546</v>
          </cell>
          <cell r="I39">
            <v>17699.999800000001</v>
          </cell>
          <cell r="J39">
            <v>0.14999999039548018</v>
          </cell>
          <cell r="K39">
            <v>15045</v>
          </cell>
          <cell r="L39">
            <v>3851.9572545454557</v>
          </cell>
          <cell r="M39">
            <v>1196.9574545454543</v>
          </cell>
          <cell r="N39">
            <v>0.21762470610567214</v>
          </cell>
          <cell r="O39">
            <v>7.9558488171848074E-2</v>
          </cell>
          <cell r="P39">
            <v>0</v>
          </cell>
          <cell r="Q39">
            <v>0</v>
          </cell>
          <cell r="R39">
            <v>0</v>
          </cell>
          <cell r="S39">
            <v>14159.999840000002</v>
          </cell>
          <cell r="T39">
            <v>157.77000000000001</v>
          </cell>
          <cell r="U39">
            <v>1039.1874545454543</v>
          </cell>
          <cell r="V39">
            <v>6.9071947792984673E-2</v>
          </cell>
          <cell r="W39">
            <v>0</v>
          </cell>
          <cell r="X39">
            <v>4616.0141818181819</v>
          </cell>
          <cell r="Y39">
            <v>5899.9999333333335</v>
          </cell>
          <cell r="Z39">
            <v>5015</v>
          </cell>
          <cell r="AA39">
            <v>1283.9857515151518</v>
          </cell>
          <cell r="AB39">
            <v>398.9858181818181</v>
          </cell>
          <cell r="AC39">
            <v>52.59</v>
          </cell>
          <cell r="AD39">
            <v>346.39581818181813</v>
          </cell>
          <cell r="AE39">
            <v>1.048654037886341E-2</v>
          </cell>
          <cell r="AG39">
            <v>13848.042545454546</v>
          </cell>
          <cell r="AH39">
            <v>3851.9572545454557</v>
          </cell>
          <cell r="AI39">
            <v>0.21762470610567214</v>
          </cell>
          <cell r="AJ39">
            <v>1196.9574545454543</v>
          </cell>
          <cell r="AK39">
            <v>7.9558488171848074E-2</v>
          </cell>
          <cell r="AM39">
            <v>8850</v>
          </cell>
        </row>
        <row r="40">
          <cell r="A40" t="str">
            <v>NEUPOGEN</v>
          </cell>
          <cell r="B40" t="str">
            <v>Neutropenia</v>
          </cell>
          <cell r="C40" t="str">
            <v>NEUPOGEN</v>
          </cell>
          <cell r="D40" t="str">
            <v>D to D</v>
          </cell>
          <cell r="E40" t="str">
            <v>A</v>
          </cell>
          <cell r="F40">
            <v>16</v>
          </cell>
          <cell r="G40">
            <v>0</v>
          </cell>
          <cell r="H40">
            <v>52469.14954118013</v>
          </cell>
          <cell r="I40">
            <v>67368.14</v>
          </cell>
          <cell r="J40">
            <v>0.20820598579684696</v>
          </cell>
          <cell r="K40">
            <v>53341.69</v>
          </cell>
          <cell r="L40">
            <v>14898.99045881987</v>
          </cell>
          <cell r="M40">
            <v>872.54045881987258</v>
          </cell>
          <cell r="N40">
            <v>0.22115781226585549</v>
          </cell>
          <cell r="O40">
            <v>1.6357570576032977E-2</v>
          </cell>
          <cell r="P40">
            <v>-4.5208808987817675E-3</v>
          </cell>
          <cell r="Q40">
            <v>0</v>
          </cell>
          <cell r="R40">
            <v>241.15142742973845</v>
          </cell>
          <cell r="S40">
            <v>53894.512000000002</v>
          </cell>
          <cell r="T40">
            <v>1082.5914274297384</v>
          </cell>
          <cell r="U40">
            <v>-210.05096860986578</v>
          </cell>
          <cell r="V40">
            <v>-3.9378386513413011E-3</v>
          </cell>
          <cell r="W40">
            <v>0</v>
          </cell>
          <cell r="X40">
            <v>3279.3218463237581</v>
          </cell>
          <cell r="Y40">
            <v>4210.50875</v>
          </cell>
          <cell r="Z40">
            <v>3333.8556250000001</v>
          </cell>
          <cell r="AA40">
            <v>931.1869036762422</v>
          </cell>
          <cell r="AB40">
            <v>54.533778676242378</v>
          </cell>
          <cell r="AC40">
            <v>67.661964214358647</v>
          </cell>
          <cell r="AD40">
            <v>-13.12818553811627</v>
          </cell>
          <cell r="AE40">
            <v>2.0295409227374279E-2</v>
          </cell>
          <cell r="AG40">
            <v>52710.300968609867</v>
          </cell>
          <cell r="AH40">
            <v>14657.839031390133</v>
          </cell>
          <cell r="AI40">
            <v>0.21757820583127474</v>
          </cell>
          <cell r="AJ40">
            <v>631.38903139013564</v>
          </cell>
          <cell r="AK40">
            <v>1.1836689677251239E-2</v>
          </cell>
          <cell r="AM40">
            <v>6005.7427566225169</v>
          </cell>
        </row>
        <row r="41">
          <cell r="A41" t="str">
            <v>NORDITROPIN</v>
          </cell>
          <cell r="B41" t="str">
            <v>Growth Hormone</v>
          </cell>
          <cell r="C41" t="str">
            <v>NORDITROPIN</v>
          </cell>
          <cell r="D41" t="str">
            <v>Novo-Nordisk</v>
          </cell>
          <cell r="E41" t="str">
            <v>A</v>
          </cell>
          <cell r="F41">
            <v>6</v>
          </cell>
          <cell r="G41">
            <v>0</v>
          </cell>
          <cell r="H41">
            <v>20813.169999999998</v>
          </cell>
          <cell r="I41">
            <v>32256.256300000001</v>
          </cell>
          <cell r="J41">
            <v>0.17812564007931697</v>
          </cell>
          <cell r="K41">
            <v>26510.59</v>
          </cell>
          <cell r="L41">
            <v>11443.086300000003</v>
          </cell>
          <cell r="M41">
            <v>5697.4200000000019</v>
          </cell>
          <cell r="N41">
            <v>0.35475556101654621</v>
          </cell>
          <cell r="O41">
            <v>0.21491109779148643</v>
          </cell>
          <cell r="P41">
            <v>0</v>
          </cell>
          <cell r="Q41">
            <v>0</v>
          </cell>
          <cell r="R41">
            <v>0</v>
          </cell>
          <cell r="S41">
            <v>25805.00504</v>
          </cell>
          <cell r="T41">
            <v>322.92</v>
          </cell>
          <cell r="U41">
            <v>5374.5000000000018</v>
          </cell>
          <cell r="V41">
            <v>0.20273030513466511</v>
          </cell>
          <cell r="W41">
            <v>0</v>
          </cell>
          <cell r="X41">
            <v>3468.8616666666662</v>
          </cell>
          <cell r="Y41">
            <v>5376.0427166666668</v>
          </cell>
          <cell r="Z41">
            <v>4418.4316666666664</v>
          </cell>
          <cell r="AA41">
            <v>1907.181049999999</v>
          </cell>
          <cell r="AB41">
            <v>949.5699999999988</v>
          </cell>
          <cell r="AC41">
            <v>53.82</v>
          </cell>
          <cell r="AD41">
            <v>895.74999999999875</v>
          </cell>
          <cell r="AE41">
            <v>1.2180792656821295E-2</v>
          </cell>
          <cell r="AG41">
            <v>20813.169999999998</v>
          </cell>
          <cell r="AH41">
            <v>11443.086300000003</v>
          </cell>
          <cell r="AI41">
            <v>0.35475556101654621</v>
          </cell>
          <cell r="AJ41">
            <v>5697.4200000000019</v>
          </cell>
          <cell r="AK41">
            <v>0.21491109779148643</v>
          </cell>
          <cell r="AM41">
            <v>7383.1743899828771</v>
          </cell>
        </row>
        <row r="42">
          <cell r="A42" t="str">
            <v>NOVAREL</v>
          </cell>
          <cell r="B42" t="str">
            <v>Infertility</v>
          </cell>
          <cell r="C42" t="str">
            <v>NOVAREL</v>
          </cell>
          <cell r="D42" t="str">
            <v>D to D</v>
          </cell>
          <cell r="E42" t="str">
            <v>B</v>
          </cell>
          <cell r="F42">
            <v>2</v>
          </cell>
          <cell r="G42">
            <v>0</v>
          </cell>
          <cell r="H42">
            <v>132.3461224489796</v>
          </cell>
          <cell r="I42">
            <v>182.04</v>
          </cell>
          <cell r="J42">
            <v>0.17001757855416386</v>
          </cell>
          <cell r="K42">
            <v>151.09</v>
          </cell>
          <cell r="L42">
            <v>49.693877551020393</v>
          </cell>
          <cell r="M42">
            <v>18.743877551020404</v>
          </cell>
          <cell r="N42">
            <v>0.27298328692056906</v>
          </cell>
          <cell r="O42">
            <v>0.12405769773658351</v>
          </cell>
          <cell r="P42">
            <v>0</v>
          </cell>
          <cell r="Q42">
            <v>0</v>
          </cell>
          <cell r="R42">
            <v>0</v>
          </cell>
          <cell r="S42">
            <v>134.39381632653061</v>
          </cell>
          <cell r="T42">
            <v>73.099999999999994</v>
          </cell>
          <cell r="U42">
            <v>-54.35612244897959</v>
          </cell>
          <cell r="V42">
            <v>-0.35975989442702755</v>
          </cell>
          <cell r="W42">
            <v>0</v>
          </cell>
          <cell r="X42">
            <v>66.1730612244898</v>
          </cell>
          <cell r="Y42">
            <v>91.02</v>
          </cell>
          <cell r="Z42">
            <v>75.545000000000002</v>
          </cell>
          <cell r="AA42">
            <v>24.846938775510196</v>
          </cell>
          <cell r="AB42">
            <v>9.3719387755102019</v>
          </cell>
          <cell r="AC42">
            <v>36.549999999999997</v>
          </cell>
          <cell r="AD42">
            <v>-27.178061224489795</v>
          </cell>
          <cell r="AE42">
            <v>0.48381759216361103</v>
          </cell>
          <cell r="AG42">
            <v>132.3461224489796</v>
          </cell>
          <cell r="AH42">
            <v>49.693877551020393</v>
          </cell>
          <cell r="AI42">
            <v>0.27298328692056906</v>
          </cell>
          <cell r="AJ42">
            <v>18.743877551020404</v>
          </cell>
          <cell r="AK42">
            <v>0.12405769773658351</v>
          </cell>
          <cell r="AM42">
            <v>149.68952371987953</v>
          </cell>
        </row>
        <row r="43">
          <cell r="A43" t="str">
            <v>NUTROPIN</v>
          </cell>
          <cell r="B43" t="str">
            <v>Growth Hormone</v>
          </cell>
          <cell r="C43" t="str">
            <v>NUTROPIN</v>
          </cell>
          <cell r="D43" t="str">
            <v>Overnight</v>
          </cell>
          <cell r="E43" t="str">
            <v>A</v>
          </cell>
          <cell r="F43">
            <v>13</v>
          </cell>
          <cell r="G43">
            <v>14315.233200000001</v>
          </cell>
          <cell r="H43">
            <v>81147.780600197017</v>
          </cell>
          <cell r="I43">
            <v>119293.61</v>
          </cell>
          <cell r="J43">
            <v>0.16267208277123985</v>
          </cell>
          <cell r="K43">
            <v>99887.87</v>
          </cell>
          <cell r="L43">
            <v>38145.829399802984</v>
          </cell>
          <cell r="M43">
            <v>18740.089399802979</v>
          </cell>
          <cell r="N43">
            <v>0.31976423045461516</v>
          </cell>
          <cell r="O43">
            <v>0.18761126250667853</v>
          </cell>
          <cell r="P43">
            <v>-5.7307889036809778E-3</v>
          </cell>
          <cell r="Q43">
            <v>0.15</v>
          </cell>
          <cell r="R43">
            <v>572.43629700832798</v>
          </cell>
          <cell r="S43">
            <v>95434.888000000006</v>
          </cell>
          <cell r="T43">
            <v>1272.0962970083278</v>
          </cell>
          <cell r="U43">
            <v>17467.993102794651</v>
          </cell>
          <cell r="V43">
            <v>0.17487601950862153</v>
          </cell>
          <cell r="W43">
            <v>1101.1717846153847</v>
          </cell>
          <cell r="X43">
            <v>6242.1369692459248</v>
          </cell>
          <cell r="Y43">
            <v>9176.4315384615384</v>
          </cell>
          <cell r="Z43">
            <v>7683.6823076923074</v>
          </cell>
          <cell r="AA43">
            <v>2934.294569215614</v>
          </cell>
          <cell r="AB43">
            <v>1441.5453384463835</v>
          </cell>
          <cell r="AC43">
            <v>97.853561308332914</v>
          </cell>
          <cell r="AD43">
            <v>1343.6917771380506</v>
          </cell>
          <cell r="AE43">
            <v>1.2735242998057001E-2</v>
          </cell>
          <cell r="AG43">
            <v>96035.45009720535</v>
          </cell>
          <cell r="AH43">
            <v>23258.15990279465</v>
          </cell>
          <cell r="AI43">
            <v>0.19496568091781824</v>
          </cell>
          <cell r="AJ43">
            <v>3852.4199027946452</v>
          </cell>
          <cell r="AK43">
            <v>3.8567444703692701E-2</v>
          </cell>
          <cell r="AM43">
            <v>9841.394886363636</v>
          </cell>
        </row>
        <row r="44">
          <cell r="A44" t="str">
            <v>NUTROPIN AQ</v>
          </cell>
          <cell r="B44" t="str">
            <v>Growth Hormone</v>
          </cell>
          <cell r="C44" t="str">
            <v>NUTROPIN AQ</v>
          </cell>
          <cell r="D44" t="str">
            <v>Overnight</v>
          </cell>
          <cell r="E44" t="str">
            <v>A</v>
          </cell>
          <cell r="F44">
            <v>23</v>
          </cell>
          <cell r="G44">
            <v>16807.855200000002</v>
          </cell>
          <cell r="H44">
            <v>92477.936414781085</v>
          </cell>
          <cell r="I44">
            <v>140065.46</v>
          </cell>
          <cell r="J44">
            <v>0.17383957472456094</v>
          </cell>
          <cell r="K44">
            <v>115716.54</v>
          </cell>
          <cell r="L44">
            <v>47587.523585218907</v>
          </cell>
          <cell r="M44">
            <v>23238.603585218909</v>
          </cell>
          <cell r="N44">
            <v>0.33975202441214924</v>
          </cell>
          <cell r="O44">
            <v>0.20082352605097689</v>
          </cell>
          <cell r="P44">
            <v>-7.499954832377231E-3</v>
          </cell>
          <cell r="Q44">
            <v>0.15</v>
          </cell>
          <cell r="R44">
            <v>867.86882335897326</v>
          </cell>
          <cell r="S44">
            <v>112052.36800000002</v>
          </cell>
          <cell r="T44">
            <v>2105.7288233589734</v>
          </cell>
          <cell r="U44">
            <v>21132.874761859937</v>
          </cell>
          <cell r="V44">
            <v>0.18262622406321463</v>
          </cell>
          <cell r="W44">
            <v>730.77631304347835</v>
          </cell>
          <cell r="X44">
            <v>4020.7798441209166</v>
          </cell>
          <cell r="Y44">
            <v>6089.8026086956515</v>
          </cell>
          <cell r="Z44">
            <v>5031.1539130434785</v>
          </cell>
          <cell r="AA44">
            <v>2069.0227645747359</v>
          </cell>
          <cell r="AB44">
            <v>1010.3740689225618</v>
          </cell>
          <cell r="AC44">
            <v>91.553427102564058</v>
          </cell>
          <cell r="AD44">
            <v>918.82064181999795</v>
          </cell>
          <cell r="AE44">
            <v>1.8197301987762277E-2</v>
          </cell>
          <cell r="AG44">
            <v>110153.66043814007</v>
          </cell>
          <cell r="AH44">
            <v>29911.799561859923</v>
          </cell>
          <cell r="AI44">
            <v>0.21355585853828579</v>
          </cell>
          <cell r="AJ44">
            <v>5562.8795618599252</v>
          </cell>
          <cell r="AK44">
            <v>4.8073331278829505E-2</v>
          </cell>
          <cell r="AM44">
            <v>7518.2298488664983</v>
          </cell>
        </row>
        <row r="45">
          <cell r="A45" t="str">
            <v>OVIDREL</v>
          </cell>
          <cell r="B45" t="str">
            <v>Infertility</v>
          </cell>
          <cell r="C45" t="str">
            <v>OVIDREL</v>
          </cell>
          <cell r="D45" t="str">
            <v>D to D</v>
          </cell>
          <cell r="E45" t="str">
            <v>A</v>
          </cell>
          <cell r="F45">
            <v>1</v>
          </cell>
          <cell r="G45">
            <v>1.8288246428571431</v>
          </cell>
          <cell r="H45">
            <v>50.337775431134716</v>
          </cell>
          <cell r="I45">
            <v>73.150000000000006</v>
          </cell>
          <cell r="J45">
            <v>0.28899521531100486</v>
          </cell>
          <cell r="K45">
            <v>52.01</v>
          </cell>
          <cell r="L45">
            <v>22.81222456886529</v>
          </cell>
          <cell r="M45">
            <v>1.6722245688652819</v>
          </cell>
          <cell r="N45">
            <v>0.31185542814580025</v>
          </cell>
          <cell r="O45">
            <v>3.2151981712464563E-2</v>
          </cell>
          <cell r="P45">
            <v>-4.0939222891980633E-2</v>
          </cell>
          <cell r="Q45">
            <v>0.03</v>
          </cell>
          <cell r="R45">
            <v>2.1292489826119128</v>
          </cell>
          <cell r="S45">
            <v>60.960821428571428</v>
          </cell>
          <cell r="T45">
            <v>45.439248982611915</v>
          </cell>
          <cell r="U45">
            <v>-43.767024413746633</v>
          </cell>
          <cell r="V45">
            <v>-0.84151171724181184</v>
          </cell>
          <cell r="W45">
            <v>1.8288246428571431</v>
          </cell>
          <cell r="X45">
            <v>50.337775431134716</v>
          </cell>
          <cell r="Y45">
            <v>73.150000000000006</v>
          </cell>
          <cell r="Z45">
            <v>52.01</v>
          </cell>
          <cell r="AA45">
            <v>22.81222456886529</v>
          </cell>
          <cell r="AB45">
            <v>1.6722245688652819</v>
          </cell>
          <cell r="AC45">
            <v>45.439248982611915</v>
          </cell>
          <cell r="AD45">
            <v>-43.767024413746633</v>
          </cell>
          <cell r="AE45">
            <v>0.87366369895427642</v>
          </cell>
          <cell r="AG45">
            <v>54.295849056603771</v>
          </cell>
          <cell r="AH45">
            <v>18.854150943396235</v>
          </cell>
          <cell r="AI45">
            <v>0.25774642437998951</v>
          </cell>
          <cell r="AJ45">
            <v>-2.285849056603773</v>
          </cell>
          <cell r="AK45">
            <v>-4.3950183745506119E-2</v>
          </cell>
          <cell r="AM45">
            <v>138.17222764756946</v>
          </cell>
        </row>
        <row r="46">
          <cell r="A46" t="str">
            <v>PEGASYS</v>
          </cell>
          <cell r="B46" t="str">
            <v>Hepatitis C</v>
          </cell>
          <cell r="C46" t="str">
            <v>PEGASYS</v>
          </cell>
          <cell r="D46" t="str">
            <v>Roche</v>
          </cell>
          <cell r="E46" t="str">
            <v>A</v>
          </cell>
          <cell r="F46">
            <v>28</v>
          </cell>
          <cell r="G46">
            <v>4539.6000000000004</v>
          </cell>
          <cell r="H46">
            <v>68388.45649696856</v>
          </cell>
          <cell r="I46">
            <v>94575</v>
          </cell>
          <cell r="J46">
            <v>0.2172158604282316</v>
          </cell>
          <cell r="K46">
            <v>74031.81</v>
          </cell>
          <cell r="L46">
            <v>26186.54350303144</v>
          </cell>
          <cell r="M46">
            <v>5643.3535030314379</v>
          </cell>
          <cell r="N46">
            <v>0.27688652924167528</v>
          </cell>
          <cell r="O46">
            <v>7.6228765756658365E-2</v>
          </cell>
          <cell r="P46">
            <v>-1.646243017739852E-2</v>
          </cell>
          <cell r="Q46">
            <v>0.06</v>
          </cell>
          <cell r="R46">
            <v>1218.7435030314334</v>
          </cell>
          <cell r="S46">
            <v>75660</v>
          </cell>
          <cell r="T46">
            <v>2691.2635030314332</v>
          </cell>
          <cell r="U46">
            <v>2952.0900000000047</v>
          </cell>
          <cell r="V46">
            <v>3.9875966831015006E-2</v>
          </cell>
          <cell r="W46">
            <v>162.12857142857141</v>
          </cell>
          <cell r="X46">
            <v>2442.4448748917343</v>
          </cell>
          <cell r="Y46">
            <v>3377.6785714285716</v>
          </cell>
          <cell r="Z46">
            <v>2643.9932142857142</v>
          </cell>
          <cell r="AA46">
            <v>935.23369653683733</v>
          </cell>
          <cell r="AB46">
            <v>201.54833939398011</v>
          </cell>
          <cell r="AC46">
            <v>96.116553679694036</v>
          </cell>
          <cell r="AD46">
            <v>105.43178571428608</v>
          </cell>
          <cell r="AE46">
            <v>3.6352798925643359E-2</v>
          </cell>
          <cell r="AG46">
            <v>74146.8</v>
          </cell>
          <cell r="AH46">
            <v>20428.199999999997</v>
          </cell>
          <cell r="AI46">
            <v>0.21599999999999997</v>
          </cell>
          <cell r="AJ46">
            <v>-114.99000000000524</v>
          </cell>
          <cell r="AK46">
            <v>-1.5532512307885656E-3</v>
          </cell>
          <cell r="AM46">
            <v>3416.4573787061995</v>
          </cell>
        </row>
        <row r="47">
          <cell r="A47" t="str">
            <v>PEG-INTRON</v>
          </cell>
          <cell r="B47" t="str">
            <v>Hepatitis C</v>
          </cell>
          <cell r="C47" t="str">
            <v>PEG-INTRON</v>
          </cell>
          <cell r="D47" t="str">
            <v>D to D</v>
          </cell>
          <cell r="E47" t="str">
            <v>A</v>
          </cell>
          <cell r="F47">
            <v>23</v>
          </cell>
          <cell r="G47">
            <v>2443.7624000000001</v>
          </cell>
          <cell r="H47">
            <v>44777.837761418632</v>
          </cell>
          <cell r="I47">
            <v>61094.06</v>
          </cell>
          <cell r="J47">
            <v>0.18544732499362451</v>
          </cell>
          <cell r="K47">
            <v>49764.33</v>
          </cell>
          <cell r="L47">
            <v>16316.222238581366</v>
          </cell>
          <cell r="M47">
            <v>4986.4922385813697</v>
          </cell>
          <cell r="N47">
            <v>0.26706724415731031</v>
          </cell>
          <cell r="O47">
            <v>0.10020213752664549</v>
          </cell>
          <cell r="P47">
            <v>-1.1750008364420552E-2</v>
          </cell>
          <cell r="Q47">
            <v>0.05</v>
          </cell>
          <cell r="R47">
            <v>584.73129374978464</v>
          </cell>
          <cell r="S47">
            <v>48875.248000000007</v>
          </cell>
          <cell r="T47">
            <v>1794.3012937497845</v>
          </cell>
          <cell r="U47">
            <v>3192.1909448315855</v>
          </cell>
          <cell r="V47">
            <v>6.4146165432782579E-2</v>
          </cell>
          <cell r="W47">
            <v>106.25053913043479</v>
          </cell>
          <cell r="X47">
            <v>1946.8625113660275</v>
          </cell>
          <cell r="Y47">
            <v>2656.2634782608693</v>
          </cell>
          <cell r="Z47">
            <v>2163.6665217391305</v>
          </cell>
          <cell r="AA47">
            <v>709.40096689484221</v>
          </cell>
          <cell r="AB47">
            <v>216.80401037310313</v>
          </cell>
          <cell r="AC47">
            <v>78.013099728251504</v>
          </cell>
          <cell r="AD47">
            <v>138.79091064485161</v>
          </cell>
          <cell r="AE47">
            <v>3.6055972093862902E-2</v>
          </cell>
          <cell r="AG47">
            <v>47806.331455168416</v>
          </cell>
          <cell r="AH47">
            <v>13287.728544831582</v>
          </cell>
          <cell r="AI47">
            <v>0.21749624341272428</v>
          </cell>
          <cell r="AJ47">
            <v>1957.9985448315856</v>
          </cell>
          <cell r="AK47">
            <v>3.934542160683336E-2</v>
          </cell>
          <cell r="AM47">
            <v>3289.9373817443848</v>
          </cell>
        </row>
        <row r="48">
          <cell r="A48" t="str">
            <v>PERGONAL</v>
          </cell>
          <cell r="B48" t="str">
            <v>Infertility</v>
          </cell>
          <cell r="C48" t="str">
            <v>PERGONAL</v>
          </cell>
          <cell r="D48"/>
          <cell r="E48" t="str">
            <v>A</v>
          </cell>
          <cell r="F48">
            <v>1</v>
          </cell>
          <cell r="G48">
            <v>40.00010204081633</v>
          </cell>
          <cell r="H48">
            <v>742.36841647770223</v>
          </cell>
          <cell r="I48">
            <v>1230</v>
          </cell>
          <cell r="J48">
            <v>0.17</v>
          </cell>
          <cell r="K48">
            <v>1020.9</v>
          </cell>
          <cell r="L48">
            <v>487.63158352229777</v>
          </cell>
          <cell r="M48">
            <v>278.53158352229775</v>
          </cell>
          <cell r="N48">
            <v>0.39644844188804695</v>
          </cell>
          <cell r="O48">
            <v>0.27282944805788789</v>
          </cell>
          <cell r="P48">
            <v>0</v>
          </cell>
          <cell r="Q48">
            <v>0.05</v>
          </cell>
          <cell r="R48">
            <v>0</v>
          </cell>
          <cell r="S48">
            <v>800.0020408163266</v>
          </cell>
          <cell r="T48">
            <v>36.549999999999997</v>
          </cell>
          <cell r="U48">
            <v>241.98158352229774</v>
          </cell>
          <cell r="V48">
            <v>0.23702770449828361</v>
          </cell>
          <cell r="W48">
            <v>40.00010204081633</v>
          </cell>
          <cell r="X48">
            <v>742.36841647770223</v>
          </cell>
          <cell r="Y48">
            <v>1230</v>
          </cell>
          <cell r="Z48">
            <v>1020.9</v>
          </cell>
          <cell r="AA48">
            <v>487.63158352229777</v>
          </cell>
          <cell r="AB48">
            <v>278.53158352229775</v>
          </cell>
          <cell r="AC48">
            <v>36.549999999999997</v>
          </cell>
          <cell r="AD48">
            <v>241.98158352229774</v>
          </cell>
          <cell r="AE48">
            <v>3.580174355960427E-2</v>
          </cell>
          <cell r="AG48">
            <v>782.36851851851861</v>
          </cell>
          <cell r="AH48">
            <v>447.63148148148139</v>
          </cell>
          <cell r="AI48">
            <v>0.36392803372478161</v>
          </cell>
          <cell r="AJ48">
            <v>238.53148148148136</v>
          </cell>
          <cell r="AK48">
            <v>0.23364823340335134</v>
          </cell>
          <cell r="AM48">
            <v>2838.1595744680849</v>
          </cell>
        </row>
        <row r="49">
          <cell r="A49" t="str">
            <v>PREGNYL</v>
          </cell>
          <cell r="B49" t="str">
            <v>Infertility</v>
          </cell>
          <cell r="C49" t="str">
            <v>PREGNYL</v>
          </cell>
          <cell r="D49" t="str">
            <v>D to D</v>
          </cell>
          <cell r="E49" t="str">
            <v>B</v>
          </cell>
          <cell r="F49">
            <v>4</v>
          </cell>
          <cell r="G49">
            <v>0</v>
          </cell>
          <cell r="H49">
            <v>562.39184713375801</v>
          </cell>
          <cell r="I49">
            <v>762.4</v>
          </cell>
          <cell r="J49">
            <v>0.1774396642182581</v>
          </cell>
          <cell r="K49">
            <v>627.12</v>
          </cell>
          <cell r="L49">
            <v>200.00815286624197</v>
          </cell>
          <cell r="M49">
            <v>64.728152866241999</v>
          </cell>
          <cell r="N49">
            <v>0.26234017952025446</v>
          </cell>
          <cell r="O49">
            <v>0.10321493951116532</v>
          </cell>
          <cell r="P49">
            <v>0</v>
          </cell>
          <cell r="Q49">
            <v>0</v>
          </cell>
          <cell r="R49">
            <v>0</v>
          </cell>
          <cell r="S49">
            <v>597.62824489795912</v>
          </cell>
          <cell r="T49">
            <v>146.19999999999999</v>
          </cell>
          <cell r="U49">
            <v>-81.47184713375799</v>
          </cell>
          <cell r="V49">
            <v>-0.12991428615537376</v>
          </cell>
          <cell r="W49">
            <v>0</v>
          </cell>
          <cell r="X49">
            <v>140.5979617834395</v>
          </cell>
          <cell r="Y49">
            <v>190.6</v>
          </cell>
          <cell r="Z49">
            <v>156.78</v>
          </cell>
          <cell r="AA49">
            <v>50.002038216560493</v>
          </cell>
          <cell r="AB49">
            <v>16.1820382165605</v>
          </cell>
          <cell r="AC49">
            <v>36.549999999999997</v>
          </cell>
          <cell r="AD49">
            <v>-20.367961783439497</v>
          </cell>
          <cell r="AE49">
            <v>0.23312922566653907</v>
          </cell>
          <cell r="AG49">
            <v>562.39184713375801</v>
          </cell>
          <cell r="AH49">
            <v>200.00815286624197</v>
          </cell>
          <cell r="AI49">
            <v>0.26234017952025446</v>
          </cell>
          <cell r="AJ49">
            <v>64.728152866241999</v>
          </cell>
          <cell r="AK49">
            <v>0.10321493951116532</v>
          </cell>
          <cell r="AM49">
            <v>102.38506822183099</v>
          </cell>
        </row>
        <row r="50">
          <cell r="A50" t="str">
            <v>PROCRIT</v>
          </cell>
          <cell r="B50" t="str">
            <v>Anemia</v>
          </cell>
          <cell r="C50" t="str">
            <v>PROCRIT</v>
          </cell>
          <cell r="D50" t="str">
            <v>D to D</v>
          </cell>
          <cell r="E50" t="str">
            <v>A</v>
          </cell>
          <cell r="F50">
            <v>103</v>
          </cell>
          <cell r="G50">
            <v>17120.197875034286</v>
          </cell>
          <cell r="H50">
            <v>246381.02146805951</v>
          </cell>
          <cell r="I50">
            <v>326100.05599999998</v>
          </cell>
          <cell r="J50">
            <v>0.2132569581650117</v>
          </cell>
          <cell r="K50">
            <v>256556.95</v>
          </cell>
          <cell r="L50">
            <v>79719.034531940473</v>
          </cell>
          <cell r="M50">
            <v>10175.928531940503</v>
          </cell>
          <cell r="N50">
            <v>0.24446188544027872</v>
          </cell>
          <cell r="O50">
            <v>3.9663429628160538E-2</v>
          </cell>
          <cell r="P50">
            <v>-8.8504101840660883E-3</v>
          </cell>
          <cell r="Q50">
            <v>6.3E-2</v>
          </cell>
          <cell r="R50">
            <v>2270.6342430729342</v>
          </cell>
          <cell r="S50">
            <v>271749.17261959182</v>
          </cell>
          <cell r="T50">
            <v>7814.0942430729338</v>
          </cell>
          <cell r="U50">
            <v>2361.8342888675688</v>
          </cell>
          <cell r="V50">
            <v>9.205886992605614E-3</v>
          </cell>
          <cell r="W50">
            <v>166.21551334984744</v>
          </cell>
          <cell r="X50">
            <v>2392.0487521170826</v>
          </cell>
          <cell r="Y50">
            <v>3166.0199611650482</v>
          </cell>
          <cell r="Z50">
            <v>2490.8441747572815</v>
          </cell>
          <cell r="AA50">
            <v>773.97120904796589</v>
          </cell>
          <cell r="AB50">
            <v>98.795422640198979</v>
          </cell>
          <cell r="AC50">
            <v>75.864992651193532</v>
          </cell>
          <cell r="AD50">
            <v>22.930429989005461</v>
          </cell>
          <cell r="AE50">
            <v>3.0457542635554929E-2</v>
          </cell>
          <cell r="AG50">
            <v>265771.85358616675</v>
          </cell>
          <cell r="AH50">
            <v>60328.202413833234</v>
          </cell>
          <cell r="AI50">
            <v>0.18499905566969066</v>
          </cell>
          <cell r="AJ50">
            <v>-9214.9035861667362</v>
          </cell>
          <cell r="AK50">
            <v>-3.5917575361598023E-2</v>
          </cell>
          <cell r="AM50">
            <v>3218.0918488274724</v>
          </cell>
        </row>
        <row r="51">
          <cell r="A51" t="str">
            <v>PROLEUKIN</v>
          </cell>
          <cell r="B51" t="str">
            <v>Cancer</v>
          </cell>
          <cell r="C51" t="str">
            <v>PROLEUKIN</v>
          </cell>
          <cell r="D51" t="str">
            <v>D to D</v>
          </cell>
          <cell r="E51" t="str">
            <v>A</v>
          </cell>
          <cell r="F51">
            <v>1</v>
          </cell>
          <cell r="G51">
            <v>0</v>
          </cell>
          <cell r="H51">
            <v>8468.4599999999991</v>
          </cell>
          <cell r="I51">
            <v>10823.82</v>
          </cell>
          <cell r="J51">
            <v>0.28899963229248082</v>
          </cell>
          <cell r="K51">
            <v>7695.74</v>
          </cell>
          <cell r="L51">
            <v>2355.3600000000006</v>
          </cell>
          <cell r="M51">
            <v>-772.71999999999935</v>
          </cell>
          <cell r="N51">
            <v>0.21760894028171207</v>
          </cell>
          <cell r="O51">
            <v>-0.10040879759451325</v>
          </cell>
          <cell r="P51">
            <v>0</v>
          </cell>
          <cell r="Q51">
            <v>0</v>
          </cell>
          <cell r="R51">
            <v>0</v>
          </cell>
          <cell r="S51">
            <v>8659.0560000000005</v>
          </cell>
          <cell r="T51">
            <v>52.59</v>
          </cell>
          <cell r="U51">
            <v>-825.30999999999938</v>
          </cell>
          <cell r="V51">
            <v>-0.10724244841951514</v>
          </cell>
          <cell r="W51">
            <v>0</v>
          </cell>
          <cell r="X51">
            <v>8468.4599999999991</v>
          </cell>
          <cell r="Y51">
            <v>10823.82</v>
          </cell>
          <cell r="Z51">
            <v>7695.74</v>
          </cell>
          <cell r="AA51">
            <v>2355.36</v>
          </cell>
          <cell r="AB51">
            <v>-772.72000000000116</v>
          </cell>
          <cell r="AC51">
            <v>52.59</v>
          </cell>
          <cell r="AD51">
            <v>-825.3100000000012</v>
          </cell>
          <cell r="AE51">
            <v>6.8336508250018847E-3</v>
          </cell>
          <cell r="AG51">
            <v>8468.4599999999991</v>
          </cell>
          <cell r="AH51">
            <v>2355.3600000000006</v>
          </cell>
          <cell r="AI51">
            <v>0.21760894028171207</v>
          </cell>
          <cell r="AJ51">
            <v>-772.71999999999935</v>
          </cell>
          <cell r="AK51">
            <v>-0.10040879759451325</v>
          </cell>
          <cell r="AM51">
            <v>15019.373355263158</v>
          </cell>
        </row>
        <row r="52">
          <cell r="A52" t="str">
            <v>PROTROPIN</v>
          </cell>
          <cell r="B52" t="str">
            <v>Growth Hormone</v>
          </cell>
          <cell r="C52" t="str">
            <v>PROTROPIN</v>
          </cell>
          <cell r="D52" t="str">
            <v>Overnight</v>
          </cell>
          <cell r="E52" t="str">
            <v>A</v>
          </cell>
          <cell r="F52">
            <v>1</v>
          </cell>
          <cell r="G52">
            <v>1015.1808</v>
          </cell>
          <cell r="H52">
            <v>5428.3906782608701</v>
          </cell>
          <cell r="I52">
            <v>8459.84</v>
          </cell>
          <cell r="J52">
            <v>0.16999966902447328</v>
          </cell>
          <cell r="K52">
            <v>7021.67</v>
          </cell>
          <cell r="L52">
            <v>3031.44932173913</v>
          </cell>
          <cell r="M52">
            <v>1593.27932173913</v>
          </cell>
          <cell r="N52">
            <v>0.35833411999980258</v>
          </cell>
          <cell r="O52">
            <v>0.22690888659523017</v>
          </cell>
          <cell r="P52">
            <v>0</v>
          </cell>
          <cell r="Q52">
            <v>0.15</v>
          </cell>
          <cell r="R52">
            <v>0</v>
          </cell>
          <cell r="S52">
            <v>6767.8720000000003</v>
          </cell>
          <cell r="T52">
            <v>53.82</v>
          </cell>
          <cell r="U52">
            <v>1539.45932173913</v>
          </cell>
          <cell r="V52">
            <v>0.21924404333144823</v>
          </cell>
          <cell r="W52">
            <v>1015.1808</v>
          </cell>
          <cell r="X52">
            <v>5428.3906782608701</v>
          </cell>
          <cell r="Y52">
            <v>8459.84</v>
          </cell>
          <cell r="Z52">
            <v>7021.67</v>
          </cell>
          <cell r="AA52">
            <v>3031.44932173913</v>
          </cell>
          <cell r="AB52">
            <v>1593.27932173913</v>
          </cell>
          <cell r="AC52">
            <v>53.82</v>
          </cell>
          <cell r="AD52">
            <v>1539.45932173913</v>
          </cell>
          <cell r="AE52">
            <v>7.6648432637819773E-3</v>
          </cell>
          <cell r="AG52">
            <v>6443.5714782608702</v>
          </cell>
          <cell r="AH52">
            <v>2016.2685217391299</v>
          </cell>
          <cell r="AI52">
            <v>0.23833411999980258</v>
          </cell>
          <cell r="AJ52">
            <v>578.09852173912986</v>
          </cell>
          <cell r="AK52">
            <v>8.2330630995066684E-2</v>
          </cell>
          <cell r="AM52">
            <v>10316.878048780487</v>
          </cell>
        </row>
        <row r="53">
          <cell r="A53" t="str">
            <v>PULMOZYME</v>
          </cell>
          <cell r="B53" t="str">
            <v>Cystic Fibrosis</v>
          </cell>
          <cell r="C53" t="str">
            <v>PULMOZYME</v>
          </cell>
          <cell r="D53" t="str">
            <v>D to D</v>
          </cell>
          <cell r="E53" t="str">
            <v>A</v>
          </cell>
          <cell r="F53">
            <v>10</v>
          </cell>
          <cell r="G53">
            <v>0</v>
          </cell>
          <cell r="H53">
            <v>33250.513339777106</v>
          </cell>
          <cell r="I53">
            <v>43234.62</v>
          </cell>
          <cell r="J53">
            <v>0.18207607699570402</v>
          </cell>
          <cell r="K53">
            <v>35362.629999999997</v>
          </cell>
          <cell r="L53">
            <v>9984.1066602228966</v>
          </cell>
          <cell r="M53">
            <v>2112.1166602228914</v>
          </cell>
          <cell r="N53">
            <v>0.23092851655046109</v>
          </cell>
          <cell r="O53">
            <v>5.972736361019787E-2</v>
          </cell>
          <cell r="P53">
            <v>-1.5682827515767647E-2</v>
          </cell>
          <cell r="Q53">
            <v>0</v>
          </cell>
          <cell r="R53">
            <v>554.58602679391038</v>
          </cell>
          <cell r="S53">
            <v>34583.284304081637</v>
          </cell>
          <cell r="T53">
            <v>1080.4860267939102</v>
          </cell>
          <cell r="U53">
            <v>1031.6306334289811</v>
          </cell>
          <cell r="V53">
            <v>2.9172904657515042E-2</v>
          </cell>
          <cell r="W53">
            <v>0</v>
          </cell>
          <cell r="X53">
            <v>3325.0513339777108</v>
          </cell>
          <cell r="Y53">
            <v>4323.4620000000004</v>
          </cell>
          <cell r="Z53">
            <v>3536.2629999999999</v>
          </cell>
          <cell r="AA53">
            <v>998.41066602228966</v>
          </cell>
          <cell r="AB53">
            <v>211.21166602228914</v>
          </cell>
          <cell r="AC53">
            <v>108.04860267939102</v>
          </cell>
          <cell r="AD53">
            <v>103.16306334289811</v>
          </cell>
          <cell r="AE53">
            <v>3.0554458952682825E-2</v>
          </cell>
          <cell r="AG53">
            <v>33805.099366571019</v>
          </cell>
          <cell r="AH53">
            <v>9429.5206334289833</v>
          </cell>
          <cell r="AI53">
            <v>0.21810115674496464</v>
          </cell>
          <cell r="AJ53">
            <v>1557.530633428978</v>
          </cell>
          <cell r="AK53">
            <v>4.404453609443014E-2</v>
          </cell>
          <cell r="AM53">
            <v>4772.3205128205127</v>
          </cell>
        </row>
        <row r="54">
          <cell r="A54" t="str">
            <v>REBETOL</v>
          </cell>
          <cell r="B54" t="str">
            <v>Hepatitis C</v>
          </cell>
          <cell r="C54" t="str">
            <v>REBETOL</v>
          </cell>
          <cell r="D54" t="str">
            <v>D to D</v>
          </cell>
          <cell r="E54" t="str">
            <v>A</v>
          </cell>
          <cell r="F54">
            <v>33</v>
          </cell>
          <cell r="G54">
            <v>7358.0416000000005</v>
          </cell>
          <cell r="H54">
            <v>82497.068109078522</v>
          </cell>
          <cell r="I54">
            <v>114969.4</v>
          </cell>
          <cell r="J54">
            <v>0.18723799550141168</v>
          </cell>
          <cell r="K54">
            <v>93442.76</v>
          </cell>
          <cell r="L54">
            <v>32472.331890921472</v>
          </cell>
          <cell r="M54">
            <v>10945.691890921473</v>
          </cell>
          <cell r="N54">
            <v>0.28244325786619284</v>
          </cell>
          <cell r="O54">
            <v>0.11713793439878567</v>
          </cell>
          <cell r="P54">
            <v>-7.4847528489693641E-4</v>
          </cell>
          <cell r="Q54">
            <v>0.08</v>
          </cell>
          <cell r="R54">
            <v>69.939596412556057</v>
          </cell>
          <cell r="S54">
            <v>91975.52</v>
          </cell>
          <cell r="T54">
            <v>1805.4095964125559</v>
          </cell>
          <cell r="U54">
            <v>9140.2822945089174</v>
          </cell>
          <cell r="V54">
            <v>9.7816912669412989E-2</v>
          </cell>
          <cell r="W54">
            <v>222.97095757575758</v>
          </cell>
          <cell r="X54">
            <v>2499.9111548205615</v>
          </cell>
          <cell r="Y54">
            <v>3483.9212121212117</v>
          </cell>
          <cell r="Z54">
            <v>2831.5987878787882</v>
          </cell>
          <cell r="AA54">
            <v>984.01005730065094</v>
          </cell>
          <cell r="AB54">
            <v>331.68763305822671</v>
          </cell>
          <cell r="AC54">
            <v>54.709381709471387</v>
          </cell>
          <cell r="AD54">
            <v>276.97825134875529</v>
          </cell>
          <cell r="AE54">
            <v>1.9321021729372671E-2</v>
          </cell>
          <cell r="AG54">
            <v>89925.049305491077</v>
          </cell>
          <cell r="AH54">
            <v>25044.350694508918</v>
          </cell>
          <cell r="AI54">
            <v>0.21783492559332238</v>
          </cell>
          <cell r="AJ54">
            <v>3517.7106945089181</v>
          </cell>
          <cell r="AK54">
            <v>3.7645620639939557E-2</v>
          </cell>
          <cell r="AM54">
            <v>3510.7751060820369</v>
          </cell>
        </row>
        <row r="55">
          <cell r="A55" t="str">
            <v>REBIF</v>
          </cell>
          <cell r="B55" t="str">
            <v>MS</v>
          </cell>
          <cell r="C55" t="str">
            <v>REBIF</v>
          </cell>
          <cell r="D55" t="str">
            <v>D to D</v>
          </cell>
          <cell r="E55" t="str">
            <v>A</v>
          </cell>
          <cell r="F55">
            <v>25</v>
          </cell>
          <cell r="G55">
            <v>5750.9352000000008</v>
          </cell>
          <cell r="H55">
            <v>66798.685141798007</v>
          </cell>
          <cell r="I55">
            <v>95848.92</v>
          </cell>
          <cell r="J55">
            <v>0.18759585397519346</v>
          </cell>
          <cell r="K55">
            <v>77868.06</v>
          </cell>
          <cell r="L55">
            <v>29050.234858201991</v>
          </cell>
          <cell r="M55">
            <v>11069.374858201991</v>
          </cell>
          <cell r="N55">
            <v>0.30308359090746134</v>
          </cell>
          <cell r="O55">
            <v>0.14215552382070379</v>
          </cell>
          <cell r="P55">
            <v>-7.3092276850796924E-3</v>
          </cell>
          <cell r="Q55">
            <v>7.4999999999999997E-2</v>
          </cell>
          <cell r="R55">
            <v>569.1553799354466</v>
          </cell>
          <cell r="S55">
            <v>76679.135999999999</v>
          </cell>
          <cell r="T55">
            <v>1914.6553799354463</v>
          </cell>
          <cell r="U55">
            <v>9154.7194782665447</v>
          </cell>
          <cell r="V55">
            <v>0.11756706765606521</v>
          </cell>
          <cell r="W55">
            <v>230.03740800000003</v>
          </cell>
          <cell r="X55">
            <v>2671.9474056719205</v>
          </cell>
          <cell r="Y55">
            <v>3833.9567999999999</v>
          </cell>
          <cell r="Z55">
            <v>3114.7224000000001</v>
          </cell>
          <cell r="AA55">
            <v>1162.0093943280795</v>
          </cell>
          <cell r="AB55">
            <v>442.77499432807934</v>
          </cell>
          <cell r="AC55">
            <v>76.586215197417857</v>
          </cell>
          <cell r="AD55">
            <v>366.18877913066149</v>
          </cell>
          <cell r="AE55">
            <v>2.4588456164638575E-2</v>
          </cell>
          <cell r="AG55">
            <v>73118.775721733458</v>
          </cell>
          <cell r="AH55">
            <v>22730.14427826654</v>
          </cell>
          <cell r="AI55">
            <v>0.23714554403186328</v>
          </cell>
          <cell r="AJ55">
            <v>4749.2842782665393</v>
          </cell>
          <cell r="AK55">
            <v>6.0991429326305802E-2</v>
          </cell>
          <cell r="AM55">
            <v>3824.4787224896836</v>
          </cell>
        </row>
        <row r="56">
          <cell r="A56" t="str">
            <v>REMICADE</v>
          </cell>
          <cell r="B56" t="str">
            <v>Rheumatoid Arthritis</v>
          </cell>
          <cell r="C56" t="str">
            <v>REMICADE</v>
          </cell>
          <cell r="D56"/>
          <cell r="E56" t="str">
            <v>A</v>
          </cell>
          <cell r="F56">
            <v>1</v>
          </cell>
          <cell r="G56">
            <v>0</v>
          </cell>
          <cell r="H56">
            <v>6177.1794671403204</v>
          </cell>
          <cell r="I56">
            <v>8299.32</v>
          </cell>
          <cell r="J56">
            <v>0.15000024098359863</v>
          </cell>
          <cell r="K56">
            <v>7054.42</v>
          </cell>
          <cell r="L56">
            <v>2122.1405328596793</v>
          </cell>
          <cell r="M56">
            <v>877.24053285967966</v>
          </cell>
          <cell r="N56">
            <v>0.25570053123143577</v>
          </cell>
          <cell r="O56">
            <v>0.12435331789993787</v>
          </cell>
          <cell r="P56">
            <v>-9.4324597712753568E-3</v>
          </cell>
          <cell r="Q56">
            <v>0</v>
          </cell>
          <cell r="R56">
            <v>66.540532859680297</v>
          </cell>
          <cell r="S56">
            <v>6383.7014448979589</v>
          </cell>
          <cell r="T56">
            <v>119.1305328596803</v>
          </cell>
          <cell r="U56">
            <v>758.10999999999933</v>
          </cell>
          <cell r="V56">
            <v>0.10746595751316186</v>
          </cell>
          <cell r="W56">
            <v>0</v>
          </cell>
          <cell r="X56">
            <v>6177.1794671403204</v>
          </cell>
          <cell r="Y56">
            <v>8299.32</v>
          </cell>
          <cell r="Z56">
            <v>7054.42</v>
          </cell>
          <cell r="AA56">
            <v>2122.1405328596793</v>
          </cell>
          <cell r="AB56">
            <v>877.24053285967966</v>
          </cell>
          <cell r="AC56">
            <v>119.1305328596803</v>
          </cell>
          <cell r="AD56">
            <v>758.10999999999933</v>
          </cell>
          <cell r="AE56">
            <v>1.6887360386775994E-2</v>
          </cell>
          <cell r="AG56">
            <v>6243.7200000000012</v>
          </cell>
          <cell r="AH56">
            <v>2055.5999999999985</v>
          </cell>
          <cell r="AI56">
            <v>0.24768294269891974</v>
          </cell>
          <cell r="AJ56">
            <v>810.69999999999891</v>
          </cell>
          <cell r="AK56">
            <v>0.11492085812866244</v>
          </cell>
          <cell r="AM56">
            <v>4801.4649280575541</v>
          </cell>
        </row>
        <row r="57">
          <cell r="A57" t="str">
            <v>REPRONEX</v>
          </cell>
          <cell r="B57" t="str">
            <v>Infertility</v>
          </cell>
          <cell r="C57" t="str">
            <v>REPRONEX</v>
          </cell>
          <cell r="D57" t="str">
            <v>D to D</v>
          </cell>
          <cell r="E57" t="str">
            <v>A</v>
          </cell>
          <cell r="F57">
            <v>1</v>
          </cell>
          <cell r="G57">
            <v>221.63531827551023</v>
          </cell>
          <cell r="H57">
            <v>636.58319553824083</v>
          </cell>
          <cell r="I57">
            <v>1378.76</v>
          </cell>
          <cell r="J57">
            <v>0.17000058023151246</v>
          </cell>
          <cell r="K57">
            <v>1144.3699999999999</v>
          </cell>
          <cell r="L57">
            <v>742.17680446175916</v>
          </cell>
          <cell r="M57">
            <v>507.78680446175906</v>
          </cell>
          <cell r="N57">
            <v>0.53829296212666389</v>
          </cell>
          <cell r="O57">
            <v>0.44372607151686877</v>
          </cell>
          <cell r="P57">
            <v>-4.0384946436149881E-4</v>
          </cell>
          <cell r="Q57">
            <v>0.2525</v>
          </cell>
          <cell r="R57">
            <v>0.46215321153136835</v>
          </cell>
          <cell r="S57">
            <v>877.76363673469393</v>
          </cell>
          <cell r="T57">
            <v>53.052153211531362</v>
          </cell>
          <cell r="U57">
            <v>454.73465125022767</v>
          </cell>
          <cell r="V57">
            <v>0.39736680553512216</v>
          </cell>
          <cell r="W57">
            <v>221.63531827551023</v>
          </cell>
          <cell r="X57">
            <v>636.58319553824083</v>
          </cell>
          <cell r="Y57">
            <v>1378.76</v>
          </cell>
          <cell r="Z57">
            <v>1144.3699999999999</v>
          </cell>
          <cell r="AA57">
            <v>742.17680446175916</v>
          </cell>
          <cell r="AB57">
            <v>507.78680446175906</v>
          </cell>
          <cell r="AC57">
            <v>53.052153211531362</v>
          </cell>
          <cell r="AD57">
            <v>454.73465125022767</v>
          </cell>
          <cell r="AE57">
            <v>4.6359265981746611E-2</v>
          </cell>
          <cell r="AG57">
            <v>858.68066702528245</v>
          </cell>
          <cell r="AH57">
            <v>520.07933297471754</v>
          </cell>
          <cell r="AI57">
            <v>0.37720802240761087</v>
          </cell>
          <cell r="AJ57">
            <v>285.68933297471744</v>
          </cell>
          <cell r="AK57">
            <v>0.24964769521633517</v>
          </cell>
          <cell r="AM57">
            <v>2048.6076388888887</v>
          </cell>
        </row>
        <row r="58">
          <cell r="A58" t="str">
            <v>RITUXAN</v>
          </cell>
          <cell r="B58" t="str">
            <v>Cancer</v>
          </cell>
          <cell r="C58" t="str">
            <v>RITUXAN</v>
          </cell>
          <cell r="D58" t="str">
            <v>D to D</v>
          </cell>
          <cell r="E58" t="str">
            <v>A</v>
          </cell>
          <cell r="F58">
            <v>2</v>
          </cell>
          <cell r="G58">
            <v>0</v>
          </cell>
          <cell r="H58">
            <v>8676.9170000000013</v>
          </cell>
          <cell r="I58">
            <v>11077.65</v>
          </cell>
          <cell r="J58">
            <v>0.28899992326892432</v>
          </cell>
          <cell r="K58">
            <v>7876.21</v>
          </cell>
          <cell r="L58">
            <v>2400.7329999999984</v>
          </cell>
          <cell r="M58">
            <v>-800.70700000000124</v>
          </cell>
          <cell r="N58">
            <v>0.2167186181184636</v>
          </cell>
          <cell r="O58">
            <v>-0.10166145900122028</v>
          </cell>
          <cell r="P58">
            <v>0</v>
          </cell>
          <cell r="Q58">
            <v>0</v>
          </cell>
          <cell r="R58">
            <v>0</v>
          </cell>
          <cell r="S58">
            <v>8862.1200000000008</v>
          </cell>
          <cell r="T58">
            <v>105.18</v>
          </cell>
          <cell r="U58">
            <v>-905.88700000000131</v>
          </cell>
          <cell r="V58">
            <v>-0.11501559760341602</v>
          </cell>
          <cell r="W58">
            <v>0</v>
          </cell>
          <cell r="X58">
            <v>4338.4585000000006</v>
          </cell>
          <cell r="Y58">
            <v>5538.8249999999998</v>
          </cell>
          <cell r="Z58">
            <v>3938.1050000000005</v>
          </cell>
          <cell r="AA58">
            <v>1200.3664999999999</v>
          </cell>
          <cell r="AB58">
            <v>-400.35349999999994</v>
          </cell>
          <cell r="AC58">
            <v>52.59</v>
          </cell>
          <cell r="AD58">
            <v>-452.94349999999997</v>
          </cell>
          <cell r="AE58">
            <v>1.3354138602195725E-2</v>
          </cell>
          <cell r="AG58">
            <v>8676.9170000000013</v>
          </cell>
          <cell r="AH58">
            <v>2400.7329999999984</v>
          </cell>
          <cell r="AI58">
            <v>0.2167186181184636</v>
          </cell>
          <cell r="AJ58">
            <v>-800.70700000000124</v>
          </cell>
          <cell r="AK58">
            <v>-0.10166145900122028</v>
          </cell>
          <cell r="AM58">
            <v>4313.148782169118</v>
          </cell>
        </row>
        <row r="59">
          <cell r="A59" t="str">
            <v>SAIZEN</v>
          </cell>
          <cell r="B59" t="str">
            <v>Growth Hormone</v>
          </cell>
          <cell r="C59" t="str">
            <v>SAIZEN</v>
          </cell>
          <cell r="D59" t="str">
            <v>D to D</v>
          </cell>
          <cell r="E59" t="str">
            <v>A</v>
          </cell>
          <cell r="F59">
            <v>6</v>
          </cell>
          <cell r="G59">
            <v>0</v>
          </cell>
          <cell r="H59">
            <v>14872.137721822546</v>
          </cell>
          <cell r="I59">
            <v>19005.82</v>
          </cell>
          <cell r="J59">
            <v>0.16275803937951641</v>
          </cell>
          <cell r="K59">
            <v>15912.47</v>
          </cell>
          <cell r="L59">
            <v>4133.6822781774536</v>
          </cell>
          <cell r="M59">
            <v>1040.3322781774532</v>
          </cell>
          <cell r="N59">
            <v>0.21749560282994648</v>
          </cell>
          <cell r="O59">
            <v>6.5378428250136733E-2</v>
          </cell>
          <cell r="P59">
            <v>0</v>
          </cell>
          <cell r="Q59">
            <v>0</v>
          </cell>
          <cell r="R59">
            <v>0</v>
          </cell>
          <cell r="S59">
            <v>15204.656000000001</v>
          </cell>
          <cell r="T59">
            <v>307.62</v>
          </cell>
          <cell r="U59">
            <v>732.71227817745319</v>
          </cell>
          <cell r="V59">
            <v>4.6046420082957153E-2</v>
          </cell>
          <cell r="W59">
            <v>0</v>
          </cell>
          <cell r="X59">
            <v>2478.6896203037577</v>
          </cell>
          <cell r="Y59">
            <v>3167.6366666666668</v>
          </cell>
          <cell r="Z59">
            <v>2652.0783333333334</v>
          </cell>
          <cell r="AA59">
            <v>688.94704636290908</v>
          </cell>
          <cell r="AB59">
            <v>173.388713029576</v>
          </cell>
          <cell r="AC59">
            <v>51.27</v>
          </cell>
          <cell r="AD59">
            <v>122.118713029576</v>
          </cell>
          <cell r="AE59">
            <v>1.9332008167179577E-2</v>
          </cell>
          <cell r="AG59">
            <v>14872.137721822546</v>
          </cell>
          <cell r="AH59">
            <v>4133.6822781774536</v>
          </cell>
          <cell r="AI59">
            <v>0.21749560282994648</v>
          </cell>
          <cell r="AJ59">
            <v>1040.3322781774532</v>
          </cell>
          <cell r="AK59">
            <v>6.5378428250136733E-2</v>
          </cell>
          <cell r="AM59">
            <v>5396.2423367834399</v>
          </cell>
        </row>
        <row r="60">
          <cell r="A60" t="str">
            <v>SANDOSTATIN</v>
          </cell>
          <cell r="B60" t="str">
            <v>Cancer</v>
          </cell>
          <cell r="C60" t="str">
            <v>SANDOSTATIN</v>
          </cell>
          <cell r="D60" t="str">
            <v>D to D</v>
          </cell>
          <cell r="E60" t="str">
            <v>A</v>
          </cell>
          <cell r="F60">
            <v>8</v>
          </cell>
          <cell r="G60">
            <v>0</v>
          </cell>
          <cell r="H60">
            <v>35987.247744628607</v>
          </cell>
          <cell r="I60">
            <v>46248.33</v>
          </cell>
          <cell r="J60">
            <v>0.2027681864404618</v>
          </cell>
          <cell r="K60">
            <v>36870.639999999999</v>
          </cell>
          <cell r="L60">
            <v>10261.082255371395</v>
          </cell>
          <cell r="M60">
            <v>883.39225537139282</v>
          </cell>
          <cell r="N60">
            <v>0.22186924923281326</v>
          </cell>
          <cell r="O60">
            <v>2.3959233020403033E-2</v>
          </cell>
          <cell r="P60">
            <v>-6.0665079550502165E-3</v>
          </cell>
          <cell r="Q60">
            <v>0</v>
          </cell>
          <cell r="R60">
            <v>223.67603086779272</v>
          </cell>
          <cell r="S60">
            <v>36998.664000000004</v>
          </cell>
          <cell r="T60">
            <v>644.39603086779266</v>
          </cell>
          <cell r="U60">
            <v>238.99622450360016</v>
          </cell>
          <cell r="V60">
            <v>6.4820199623223289E-3</v>
          </cell>
          <cell r="W60">
            <v>0</v>
          </cell>
          <cell r="X60">
            <v>4498.4059680785758</v>
          </cell>
          <cell r="Y60">
            <v>5781.0412500000002</v>
          </cell>
          <cell r="Z60">
            <v>4608.83</v>
          </cell>
          <cell r="AA60">
            <v>1282.6352819214242</v>
          </cell>
          <cell r="AB60">
            <v>110.4240319214239</v>
          </cell>
          <cell r="AC60">
            <v>80.549503858474083</v>
          </cell>
          <cell r="AD60">
            <v>29.874528062949814</v>
          </cell>
          <cell r="AE60">
            <v>1.7477213058080702E-2</v>
          </cell>
          <cell r="AG60">
            <v>36210.923775496398</v>
          </cell>
          <cell r="AH60">
            <v>10037.406224503604</v>
          </cell>
          <cell r="AI60">
            <v>0.21703283609383525</v>
          </cell>
          <cell r="AJ60">
            <v>659.71622450360155</v>
          </cell>
          <cell r="AK60">
            <v>1.7892725065352853E-2</v>
          </cell>
          <cell r="AM60">
            <v>6865.0619057606264</v>
          </cell>
        </row>
        <row r="61">
          <cell r="A61" t="str">
            <v>SEROSTIM</v>
          </cell>
          <cell r="B61" t="str">
            <v>Growth Hormone</v>
          </cell>
          <cell r="C61" t="str">
            <v>SEROSTIM</v>
          </cell>
          <cell r="D61"/>
          <cell r="E61" t="str">
            <v>A</v>
          </cell>
          <cell r="F61">
            <v>3</v>
          </cell>
          <cell r="G61">
            <v>0</v>
          </cell>
          <cell r="H61">
            <v>31693.200000000001</v>
          </cell>
          <cell r="I61">
            <v>38808</v>
          </cell>
          <cell r="J61">
            <v>0.15999999999999998</v>
          </cell>
          <cell r="K61">
            <v>32598.720000000001</v>
          </cell>
          <cell r="L61">
            <v>7114.7999999999993</v>
          </cell>
          <cell r="M61">
            <v>905.52000000000044</v>
          </cell>
          <cell r="N61">
            <v>0.18333333333333332</v>
          </cell>
          <cell r="O61">
            <v>2.777777777777779E-2</v>
          </cell>
          <cell r="P61">
            <v>0</v>
          </cell>
          <cell r="Q61">
            <v>0</v>
          </cell>
          <cell r="R61">
            <v>0</v>
          </cell>
          <cell r="S61">
            <v>30492</v>
          </cell>
          <cell r="T61">
            <v>153.81</v>
          </cell>
          <cell r="U61">
            <v>751.71000000000049</v>
          </cell>
          <cell r="V61">
            <v>2.3059494360514785E-2</v>
          </cell>
          <cell r="W61">
            <v>0</v>
          </cell>
          <cell r="X61">
            <v>10564.4</v>
          </cell>
          <cell r="Y61">
            <v>12936</v>
          </cell>
          <cell r="Z61">
            <v>10866.24</v>
          </cell>
          <cell r="AA61">
            <v>2371.6</v>
          </cell>
          <cell r="AB61">
            <v>301.83999999999895</v>
          </cell>
          <cell r="AC61">
            <v>51.27</v>
          </cell>
          <cell r="AD61">
            <v>250.56999999999894</v>
          </cell>
          <cell r="AE61">
            <v>4.7182834172630091E-3</v>
          </cell>
          <cell r="AG61">
            <v>31693.200000000001</v>
          </cell>
          <cell r="AH61">
            <v>7114.7999999999993</v>
          </cell>
          <cell r="AI61">
            <v>0.18333333333333332</v>
          </cell>
          <cell r="AJ61">
            <v>905.52000000000044</v>
          </cell>
          <cell r="AK61">
            <v>2.777777777777779E-2</v>
          </cell>
          <cell r="AM61">
            <v>17465.28</v>
          </cell>
        </row>
        <row r="62">
          <cell r="A62" t="str">
            <v>STIMATE</v>
          </cell>
          <cell r="B62" t="str">
            <v>Hemophilia</v>
          </cell>
          <cell r="C62" t="str">
            <v>STIMATE</v>
          </cell>
          <cell r="D62" t="str">
            <v>Overnight</v>
          </cell>
          <cell r="E62" t="str">
            <v>A</v>
          </cell>
          <cell r="F62">
            <v>1</v>
          </cell>
          <cell r="G62">
            <v>0</v>
          </cell>
          <cell r="H62">
            <v>1364.8867142857143</v>
          </cell>
          <cell r="I62">
            <v>1800</v>
          </cell>
          <cell r="J62">
            <v>0.28900000000000003</v>
          </cell>
          <cell r="K62">
            <v>1279.8</v>
          </cell>
          <cell r="L62">
            <v>435.11328571428567</v>
          </cell>
          <cell r="M62">
            <v>-85.086714285714379</v>
          </cell>
          <cell r="N62">
            <v>0.24172960317460315</v>
          </cell>
          <cell r="O62">
            <v>-6.6484383720670712E-2</v>
          </cell>
          <cell r="P62">
            <v>-5.6130757037930037E-2</v>
          </cell>
          <cell r="Q62">
            <v>0</v>
          </cell>
          <cell r="R62">
            <v>71.83614285714286</v>
          </cell>
          <cell r="S62">
            <v>1440</v>
          </cell>
          <cell r="T62">
            <v>124.42614285714285</v>
          </cell>
          <cell r="U62">
            <v>-209.51285714285723</v>
          </cell>
          <cell r="V62">
            <v>-0.16370749893956651</v>
          </cell>
          <cell r="W62">
            <v>0</v>
          </cell>
          <cell r="X62">
            <v>1364.8867142857143</v>
          </cell>
          <cell r="Y62">
            <v>1800</v>
          </cell>
          <cell r="Z62">
            <v>1279.8</v>
          </cell>
          <cell r="AA62">
            <v>435.11328571428567</v>
          </cell>
          <cell r="AB62">
            <v>-85.086714285714379</v>
          </cell>
          <cell r="AC62">
            <v>124.42614285714285</v>
          </cell>
          <cell r="AD62">
            <v>-209.51285714285723</v>
          </cell>
          <cell r="AE62">
            <v>9.7223115218895803E-2</v>
          </cell>
          <cell r="AG62">
            <v>1436.7228571428573</v>
          </cell>
          <cell r="AH62">
            <v>363.27714285714274</v>
          </cell>
          <cell r="AI62">
            <v>0.20182063492063484</v>
          </cell>
          <cell r="AJ62">
            <v>-156.92285714285731</v>
          </cell>
          <cell r="AK62">
            <v>-0.1226151407586008</v>
          </cell>
          <cell r="AM62">
            <v>1079.6875</v>
          </cell>
        </row>
        <row r="63">
          <cell r="A63" t="str">
            <v>SUPARTZ</v>
          </cell>
          <cell r="B63" t="str">
            <v>Osteo-Arthritis</v>
          </cell>
          <cell r="C63" t="str">
            <v>SUPARTZ</v>
          </cell>
          <cell r="D63" t="str">
            <v>Overnight</v>
          </cell>
          <cell r="E63" t="str">
            <v>A</v>
          </cell>
          <cell r="F63">
            <v>2</v>
          </cell>
          <cell r="G63">
            <v>0</v>
          </cell>
          <cell r="H63">
            <v>1677.5479351032448</v>
          </cell>
          <cell r="I63">
            <v>2391</v>
          </cell>
          <cell r="J63">
            <v>0.28900041823504807</v>
          </cell>
          <cell r="K63">
            <v>1700</v>
          </cell>
          <cell r="L63">
            <v>713.45206489675525</v>
          </cell>
          <cell r="M63">
            <v>22.452064896755246</v>
          </cell>
          <cell r="N63">
            <v>0.29839065867702019</v>
          </cell>
          <cell r="O63">
            <v>1.3207096998091321E-2</v>
          </cell>
          <cell r="P63">
            <v>-4.7902568106888768E-2</v>
          </cell>
          <cell r="Q63">
            <v>0</v>
          </cell>
          <cell r="R63">
            <v>81.434365781710909</v>
          </cell>
          <cell r="S63">
            <v>1871.3234693877553</v>
          </cell>
          <cell r="T63">
            <v>186.61436578171089</v>
          </cell>
          <cell r="U63">
            <v>-164.16230088495564</v>
          </cell>
          <cell r="V63">
            <v>-9.6566059344091557E-2</v>
          </cell>
          <cell r="W63">
            <v>0</v>
          </cell>
          <cell r="X63">
            <v>838.77396755162238</v>
          </cell>
          <cell r="Y63">
            <v>1195.5</v>
          </cell>
          <cell r="Z63">
            <v>850</v>
          </cell>
          <cell r="AA63">
            <v>356.72603244837762</v>
          </cell>
          <cell r="AB63">
            <v>11.226032448377623</v>
          </cell>
          <cell r="AC63">
            <v>93.307182890855444</v>
          </cell>
          <cell r="AD63">
            <v>-82.081150442477821</v>
          </cell>
          <cell r="AE63">
            <v>0.10977315634218288</v>
          </cell>
          <cell r="AG63">
            <v>1758.9823008849557</v>
          </cell>
          <cell r="AH63">
            <v>632.01769911504425</v>
          </cell>
          <cell r="AI63">
            <v>0.26433195278755511</v>
          </cell>
          <cell r="AJ63">
            <v>-58.982300884955748</v>
          </cell>
          <cell r="AK63">
            <v>-3.4695471108797497E-2</v>
          </cell>
          <cell r="AM63">
            <v>918.02589699074076</v>
          </cell>
        </row>
        <row r="64">
          <cell r="A64" t="str">
            <v>SYNAGIS</v>
          </cell>
          <cell r="B64" t="str">
            <v>RSV</v>
          </cell>
          <cell r="C64" t="str">
            <v>SYNAGIS</v>
          </cell>
          <cell r="D64" t="str">
            <v>D to D</v>
          </cell>
          <cell r="E64" t="str">
            <v>A</v>
          </cell>
          <cell r="F64">
            <v>14</v>
          </cell>
          <cell r="G64">
            <v>0</v>
          </cell>
          <cell r="H64">
            <v>20730.574504504504</v>
          </cell>
          <cell r="I64">
            <v>27632.69</v>
          </cell>
          <cell r="J64">
            <v>0.20438473416811745</v>
          </cell>
          <cell r="K64">
            <v>21984.99</v>
          </cell>
          <cell r="L64">
            <v>6902.1154954954945</v>
          </cell>
          <cell r="M64">
            <v>1254.4154954954975</v>
          </cell>
          <cell r="N64">
            <v>0.24978080293650365</v>
          </cell>
          <cell r="O64">
            <v>5.7057815150040887E-2</v>
          </cell>
          <cell r="P64">
            <v>0</v>
          </cell>
          <cell r="Q64">
            <v>0</v>
          </cell>
          <cell r="R64">
            <v>0</v>
          </cell>
          <cell r="S64">
            <v>22106.152000000002</v>
          </cell>
          <cell r="T64">
            <v>736.26</v>
          </cell>
          <cell r="U64">
            <v>518.15549549549746</v>
          </cell>
          <cell r="V64">
            <v>2.3568602737390257E-2</v>
          </cell>
          <cell r="W64">
            <v>0</v>
          </cell>
          <cell r="X64">
            <v>1480.7553217503216</v>
          </cell>
          <cell r="Y64">
            <v>1973.7635714285714</v>
          </cell>
          <cell r="Z64">
            <v>1570.3564285714285</v>
          </cell>
          <cell r="AA64">
            <v>493.00824967824963</v>
          </cell>
          <cell r="AB64">
            <v>89.601106821106697</v>
          </cell>
          <cell r="AC64">
            <v>52.59</v>
          </cell>
          <cell r="AD64">
            <v>37.011106821106701</v>
          </cell>
          <cell r="AE64">
            <v>3.3489212412650633E-2</v>
          </cell>
          <cell r="AG64">
            <v>20730.574504504504</v>
          </cell>
          <cell r="AH64">
            <v>6902.1154954954945</v>
          </cell>
          <cell r="AI64">
            <v>0.24978080293650365</v>
          </cell>
          <cell r="AJ64">
            <v>1254.4154954954975</v>
          </cell>
          <cell r="AK64">
            <v>5.7057815150040887E-2</v>
          </cell>
          <cell r="AM64">
            <v>3607.804555084746</v>
          </cell>
        </row>
        <row r="65">
          <cell r="A65" t="str">
            <v>SYNVISC</v>
          </cell>
          <cell r="B65" t="str">
            <v>Osteo-Arthritis</v>
          </cell>
          <cell r="C65" t="str">
            <v>SYNVISC</v>
          </cell>
          <cell r="D65" t="str">
            <v>Wyeth</v>
          </cell>
          <cell r="E65" t="str">
            <v>A</v>
          </cell>
          <cell r="F65">
            <v>11</v>
          </cell>
          <cell r="G65">
            <v>0</v>
          </cell>
          <cell r="H65">
            <v>6926.64</v>
          </cell>
          <cell r="I65">
            <v>8834.76</v>
          </cell>
          <cell r="J65">
            <v>0.24266420366823774</v>
          </cell>
          <cell r="K65">
            <v>6690.88</v>
          </cell>
          <cell r="L65">
            <v>1908.12</v>
          </cell>
          <cell r="M65">
            <v>-235.76000000000022</v>
          </cell>
          <cell r="N65">
            <v>0.21597870230770275</v>
          </cell>
          <cell r="O65">
            <v>-3.5236022765316406E-2</v>
          </cell>
          <cell r="P65">
            <v>0</v>
          </cell>
          <cell r="Q65">
            <v>0</v>
          </cell>
          <cell r="R65">
            <v>0</v>
          </cell>
          <cell r="S65">
            <v>7067.8080000000009</v>
          </cell>
          <cell r="T65">
            <v>578.49</v>
          </cell>
          <cell r="U65">
            <v>-814.25000000000023</v>
          </cell>
          <cell r="V65">
            <v>-0.12169550193696498</v>
          </cell>
          <cell r="W65">
            <v>0</v>
          </cell>
          <cell r="X65">
            <v>629.6945454545455</v>
          </cell>
          <cell r="Y65">
            <v>803.16</v>
          </cell>
          <cell r="Z65">
            <v>608.26181818181817</v>
          </cell>
          <cell r="AA65">
            <v>173.46545454545455</v>
          </cell>
          <cell r="AB65">
            <v>-21.432727272727291</v>
          </cell>
          <cell r="AC65">
            <v>52.59</v>
          </cell>
          <cell r="AD65">
            <v>-74.02272727272728</v>
          </cell>
          <cell r="AE65">
            <v>8.6459479171648576E-2</v>
          </cell>
          <cell r="AG65">
            <v>6926.64</v>
          </cell>
          <cell r="AH65">
            <v>1908.12</v>
          </cell>
          <cell r="AI65">
            <v>0.21597870230770275</v>
          </cell>
          <cell r="AJ65">
            <v>-235.76000000000022</v>
          </cell>
          <cell r="AK65">
            <v>-3.5236022765316406E-2</v>
          </cell>
          <cell r="AM65">
            <v>1005.4905690537084</v>
          </cell>
        </row>
        <row r="66">
          <cell r="A66" t="str">
            <v>TEMODAR</v>
          </cell>
          <cell r="B66" t="str">
            <v>Cancer</v>
          </cell>
          <cell r="C66" t="str">
            <v>TEMODAR</v>
          </cell>
          <cell r="D66" t="str">
            <v>D to D</v>
          </cell>
          <cell r="E66" t="str">
            <v>A</v>
          </cell>
          <cell r="F66">
            <v>12</v>
          </cell>
          <cell r="G66">
            <v>0</v>
          </cell>
          <cell r="H66">
            <v>11753.223472164756</v>
          </cell>
          <cell r="I66">
            <v>14993.905900000002</v>
          </cell>
          <cell r="J66">
            <v>0.22002244925386663</v>
          </cell>
          <cell r="K66">
            <v>11694.91</v>
          </cell>
          <cell r="L66">
            <v>3240.6824278352451</v>
          </cell>
          <cell r="M66">
            <v>-58.313472164756604</v>
          </cell>
          <cell r="N66">
            <v>0.21613330438703399</v>
          </cell>
          <cell r="O66">
            <v>-4.9862266716679824E-3</v>
          </cell>
          <cell r="P66">
            <v>0</v>
          </cell>
          <cell r="Q66">
            <v>0</v>
          </cell>
          <cell r="R66">
            <v>0</v>
          </cell>
          <cell r="S66">
            <v>11995.12472</v>
          </cell>
          <cell r="T66">
            <v>438.6</v>
          </cell>
          <cell r="U66">
            <v>-496.91347216475663</v>
          </cell>
          <cell r="V66">
            <v>-4.2489721781933901E-2</v>
          </cell>
          <cell r="W66">
            <v>0</v>
          </cell>
          <cell r="X66">
            <v>979.43528934706308</v>
          </cell>
          <cell r="Y66">
            <v>1249.4921583333335</v>
          </cell>
          <cell r="Z66">
            <v>974.57583333333332</v>
          </cell>
          <cell r="AA66">
            <v>270.05686898627039</v>
          </cell>
          <cell r="AB66">
            <v>-4.8594560137296794</v>
          </cell>
          <cell r="AC66">
            <v>36.549999999999997</v>
          </cell>
          <cell r="AD66">
            <v>-41.409456013729674</v>
          </cell>
          <cell r="AE66">
            <v>3.7503495110265919E-2</v>
          </cell>
          <cell r="AG66">
            <v>11753.223472164756</v>
          </cell>
          <cell r="AH66">
            <v>3240.6824278352451</v>
          </cell>
          <cell r="AI66">
            <v>0.21613330438703399</v>
          </cell>
          <cell r="AJ66">
            <v>-58.313472164756604</v>
          </cell>
          <cell r="AK66">
            <v>-4.9862266716679824E-3</v>
          </cell>
          <cell r="AM66">
            <v>3145.0157533842944</v>
          </cell>
        </row>
        <row r="67">
          <cell r="A67" t="str">
            <v>TOBI</v>
          </cell>
          <cell r="B67" t="str">
            <v>Cystic Fibrosis</v>
          </cell>
          <cell r="C67" t="str">
            <v>TOBI</v>
          </cell>
          <cell r="D67" t="str">
            <v>D to D</v>
          </cell>
          <cell r="E67" t="str">
            <v>A</v>
          </cell>
          <cell r="F67">
            <v>7</v>
          </cell>
          <cell r="G67">
            <v>0</v>
          </cell>
          <cell r="H67">
            <v>27672.886153846153</v>
          </cell>
          <cell r="I67">
            <v>36294.720000000001</v>
          </cell>
          <cell r="J67">
            <v>0.14999977958226432</v>
          </cell>
          <cell r="K67">
            <v>30850.52</v>
          </cell>
          <cell r="L67">
            <v>8621.8338461538478</v>
          </cell>
          <cell r="M67">
            <v>3177.6338461538471</v>
          </cell>
          <cell r="N67">
            <v>0.23755063673597282</v>
          </cell>
          <cell r="O67">
            <v>0.10300098170642981</v>
          </cell>
          <cell r="P67">
            <v>-2.3605237323515001E-2</v>
          </cell>
          <cell r="Q67">
            <v>0</v>
          </cell>
          <cell r="R67">
            <v>728.233846153846</v>
          </cell>
          <cell r="S67">
            <v>29035.776000000002</v>
          </cell>
          <cell r="T67">
            <v>1096.363846153846</v>
          </cell>
          <cell r="U67">
            <v>2081.2700000000013</v>
          </cell>
          <cell r="V67">
            <v>6.7463044383044471E-2</v>
          </cell>
          <cell r="W67">
            <v>0</v>
          </cell>
          <cell r="X67">
            <v>3953.2694505494505</v>
          </cell>
          <cell r="Y67">
            <v>5184.96</v>
          </cell>
          <cell r="Z67">
            <v>4407.2171428571428</v>
          </cell>
          <cell r="AA67">
            <v>1231.6905494505497</v>
          </cell>
          <cell r="AB67">
            <v>453.94769230769242</v>
          </cell>
          <cell r="AC67">
            <v>156.62340659340657</v>
          </cell>
          <cell r="AD67">
            <v>297.32428571428591</v>
          </cell>
          <cell r="AE67">
            <v>3.5537937323385345E-2</v>
          </cell>
          <cell r="AG67">
            <v>28401.119999999999</v>
          </cell>
          <cell r="AH67">
            <v>7893.6000000000022</v>
          </cell>
          <cell r="AI67">
            <v>0.21748617980797214</v>
          </cell>
          <cell r="AJ67">
            <v>2449.4000000000015</v>
          </cell>
          <cell r="AK67">
            <v>7.9395744382914829E-2</v>
          </cell>
          <cell r="AM67">
            <v>5137.0988461538464</v>
          </cell>
        </row>
        <row r="68">
          <cell r="A68" t="str">
            <v>XELODA</v>
          </cell>
          <cell r="B68" t="str">
            <v>Cancer</v>
          </cell>
          <cell r="C68" t="str">
            <v>XELODA</v>
          </cell>
          <cell r="D68" t="str">
            <v>Roche</v>
          </cell>
          <cell r="E68" t="str">
            <v>A</v>
          </cell>
          <cell r="F68">
            <v>20</v>
          </cell>
          <cell r="G68">
            <v>0</v>
          </cell>
          <cell r="H68">
            <v>37922.971476626997</v>
          </cell>
          <cell r="I68">
            <v>51012.585000000006</v>
          </cell>
          <cell r="J68">
            <v>0.20445023517235997</v>
          </cell>
          <cell r="K68">
            <v>40583.050000000003</v>
          </cell>
          <cell r="L68">
            <v>13089.613523373009</v>
          </cell>
          <cell r="M68">
            <v>2660.0785233730057</v>
          </cell>
          <cell r="N68">
            <v>0.25659576991389493</v>
          </cell>
          <cell r="O68">
            <v>6.5546540325899738E-2</v>
          </cell>
          <cell r="P68">
            <v>-6.049576477749722E-5</v>
          </cell>
          <cell r="Q68">
            <v>0</v>
          </cell>
          <cell r="R68">
            <v>2.4551026467534087</v>
          </cell>
          <cell r="S68">
            <v>40810.068000000007</v>
          </cell>
          <cell r="T68">
            <v>733.45510264675318</v>
          </cell>
          <cell r="U68">
            <v>1926.6234207262526</v>
          </cell>
          <cell r="V68">
            <v>4.747359847833646E-2</v>
          </cell>
          <cell r="W68">
            <v>0</v>
          </cell>
          <cell r="X68">
            <v>1896.1485738313499</v>
          </cell>
          <cell r="Y68">
            <v>2550.6292500000004</v>
          </cell>
          <cell r="Z68">
            <v>2029.1525000000001</v>
          </cell>
          <cell r="AA68">
            <v>654.48067616865046</v>
          </cell>
          <cell r="AB68">
            <v>133.00392616865028</v>
          </cell>
          <cell r="AC68">
            <v>36.672755132337656</v>
          </cell>
          <cell r="AD68">
            <v>96.331171036312639</v>
          </cell>
          <cell r="AE68">
            <v>1.8072941847563282E-2</v>
          </cell>
          <cell r="AG68">
            <v>37925.42657927375</v>
          </cell>
          <cell r="AH68">
            <v>13087.158420726257</v>
          </cell>
          <cell r="AI68">
            <v>0.25654764252245316</v>
          </cell>
          <cell r="AJ68">
            <v>2657.6234207262532</v>
          </cell>
          <cell r="AK68">
            <v>6.5486044561122267E-2</v>
          </cell>
          <cell r="AM68">
            <v>2562.1679536679535</v>
          </cell>
        </row>
        <row r="69">
          <cell r="A69" t="str">
            <v>ZOLADEX</v>
          </cell>
          <cell r="B69" t="str">
            <v>Cancer</v>
          </cell>
          <cell r="C69" t="str">
            <v>ZOLADEX</v>
          </cell>
          <cell r="D69" t="str">
            <v>D to D</v>
          </cell>
          <cell r="E69" t="str">
            <v>A</v>
          </cell>
          <cell r="F69">
            <v>1</v>
          </cell>
          <cell r="G69">
            <v>0</v>
          </cell>
          <cell r="H69">
            <v>1107.97</v>
          </cell>
          <cell r="I69">
            <v>1409.98</v>
          </cell>
          <cell r="J69">
            <v>0.2889970070497454</v>
          </cell>
          <cell r="K69">
            <v>1002.5</v>
          </cell>
          <cell r="L69">
            <v>302.01</v>
          </cell>
          <cell r="M69">
            <v>-105.47000000000003</v>
          </cell>
          <cell r="N69">
            <v>0.21419452758195151</v>
          </cell>
          <cell r="O69">
            <v>-0.10520698254364093</v>
          </cell>
          <cell r="P69">
            <v>0</v>
          </cell>
          <cell r="Q69">
            <v>0</v>
          </cell>
          <cell r="R69">
            <v>0</v>
          </cell>
          <cell r="S69">
            <v>1127.9840000000002</v>
          </cell>
          <cell r="T69">
            <v>52.59</v>
          </cell>
          <cell r="U69">
            <v>-158.06000000000003</v>
          </cell>
          <cell r="V69">
            <v>-0.15766583541147136</v>
          </cell>
          <cell r="W69">
            <v>0</v>
          </cell>
          <cell r="X69">
            <v>1107.97</v>
          </cell>
          <cell r="Y69">
            <v>1409.98</v>
          </cell>
          <cell r="Z69">
            <v>1002.5</v>
          </cell>
          <cell r="AA69">
            <v>302.01</v>
          </cell>
          <cell r="AB69">
            <v>-105.47</v>
          </cell>
          <cell r="AC69">
            <v>52.59</v>
          </cell>
          <cell r="AD69">
            <v>-158.06</v>
          </cell>
          <cell r="AE69">
            <v>5.2458852867830426E-2</v>
          </cell>
          <cell r="AG69">
            <v>1107.97</v>
          </cell>
          <cell r="AH69">
            <v>302.01</v>
          </cell>
          <cell r="AI69">
            <v>0.21419452758195151</v>
          </cell>
          <cell r="AJ69">
            <v>-105.47000000000003</v>
          </cell>
          <cell r="AK69">
            <v>-0.10520698254364093</v>
          </cell>
          <cell r="AM69">
            <v>1359.5101326552012</v>
          </cell>
        </row>
        <row r="70">
          <cell r="A70" t="str">
            <v>ZOLADEX</v>
          </cell>
          <cell r="B70" t="str">
            <v>Cancer</v>
          </cell>
          <cell r="C70" t="str">
            <v>ZOLADEX</v>
          </cell>
          <cell r="D70" t="str">
            <v>Overnight</v>
          </cell>
          <cell r="E70" t="str">
            <v>A</v>
          </cell>
          <cell r="F70">
            <v>1</v>
          </cell>
          <cell r="G70">
            <v>0</v>
          </cell>
          <cell r="H70">
            <v>1118.5443749999999</v>
          </cell>
          <cell r="I70">
            <v>1409.97</v>
          </cell>
          <cell r="J70">
            <v>0.2889990567175188</v>
          </cell>
          <cell r="K70">
            <v>1002.49</v>
          </cell>
          <cell r="L70">
            <v>291.42562500000008</v>
          </cell>
          <cell r="M70">
            <v>-116.05437499999994</v>
          </cell>
          <cell r="N70">
            <v>0.20668923806889514</v>
          </cell>
          <cell r="O70">
            <v>-0.11576611736775423</v>
          </cell>
          <cell r="P70">
            <v>0</v>
          </cell>
          <cell r="Q70">
            <v>0</v>
          </cell>
          <cell r="R70">
            <v>0</v>
          </cell>
          <cell r="S70">
            <v>1127.9760000000001</v>
          </cell>
          <cell r="T70">
            <v>52.59</v>
          </cell>
          <cell r="U70">
            <v>-168.64437499999994</v>
          </cell>
          <cell r="V70">
            <v>-0.16822549352113231</v>
          </cell>
          <cell r="W70">
            <v>0</v>
          </cell>
          <cell r="X70">
            <v>1118.5443749999999</v>
          </cell>
          <cell r="Y70">
            <v>1409.97</v>
          </cell>
          <cell r="Z70">
            <v>1002.49</v>
          </cell>
          <cell r="AA70">
            <v>291.42562500000003</v>
          </cell>
          <cell r="AB70">
            <v>-116.05437499999999</v>
          </cell>
          <cell r="AC70">
            <v>52.59</v>
          </cell>
          <cell r="AD70">
            <v>-168.644375</v>
          </cell>
          <cell r="AE70">
            <v>5.245937615337809E-2</v>
          </cell>
          <cell r="AG70">
            <v>1118.5443749999999</v>
          </cell>
          <cell r="AH70">
            <v>291.42562500000008</v>
          </cell>
          <cell r="AI70">
            <v>0.20668923806889514</v>
          </cell>
          <cell r="AJ70">
            <v>-116.05437499999994</v>
          </cell>
          <cell r="AK70">
            <v>-0.11576611736775423</v>
          </cell>
          <cell r="AM70">
            <v>1359.5101326552012</v>
          </cell>
        </row>
        <row r="71">
          <cell r="AM71" t="e">
            <v>#N/A</v>
          </cell>
        </row>
        <row r="72">
          <cell r="C72" t="str">
            <v>AGENERASE</v>
          </cell>
          <cell r="AM72">
            <v>1450.2126116071429</v>
          </cell>
        </row>
        <row r="73">
          <cell r="C73" t="str">
            <v>COMBIVIR</v>
          </cell>
          <cell r="AM73">
            <v>1928.5467032967033</v>
          </cell>
        </row>
        <row r="74">
          <cell r="C74" t="str">
            <v>CRIXIVAN</v>
          </cell>
          <cell r="AM74">
            <v>1371.1869132684451</v>
          </cell>
        </row>
        <row r="75">
          <cell r="C75" t="str">
            <v>EMTRIVA</v>
          </cell>
          <cell r="AM75">
            <v>864.98468137254906</v>
          </cell>
        </row>
        <row r="76">
          <cell r="C76" t="str">
            <v>EPIVIR</v>
          </cell>
          <cell r="AM76">
            <v>850.19462545258864</v>
          </cell>
        </row>
        <row r="77">
          <cell r="C77" t="str">
            <v>FORTOVASE</v>
          </cell>
          <cell r="AM77">
            <v>1082.805523255814</v>
          </cell>
        </row>
        <row r="78">
          <cell r="C78" t="str">
            <v>FUZEON</v>
          </cell>
          <cell r="AM78"/>
        </row>
        <row r="79">
          <cell r="C79" t="str">
            <v>HIVID</v>
          </cell>
          <cell r="AM79">
            <v>699.91315774356622</v>
          </cell>
        </row>
        <row r="80">
          <cell r="C80" t="str">
            <v>INVIRASE</v>
          </cell>
          <cell r="AM80">
            <v>1713.155293367347</v>
          </cell>
        </row>
        <row r="81">
          <cell r="C81" t="str">
            <v>KALETRA</v>
          </cell>
          <cell r="AM81">
            <v>2081.0592538679821</v>
          </cell>
        </row>
        <row r="82">
          <cell r="C82" t="str">
            <v>LEXIVA</v>
          </cell>
          <cell r="AM82">
            <v>2312.5</v>
          </cell>
        </row>
        <row r="83">
          <cell r="C83" t="str">
            <v>NORVIR</v>
          </cell>
          <cell r="AM83">
            <v>1416.0142561406988</v>
          </cell>
        </row>
        <row r="84">
          <cell r="C84" t="str">
            <v>RESCRIPTOR</v>
          </cell>
          <cell r="AM84">
            <v>893.47191063133448</v>
          </cell>
        </row>
        <row r="85">
          <cell r="C85" t="str">
            <v>RETROVIR</v>
          </cell>
          <cell r="AM85">
            <v>972.27767325447985</v>
          </cell>
        </row>
        <row r="86">
          <cell r="C86" t="str">
            <v>REYATAZ</v>
          </cell>
          <cell r="AM86">
            <v>2269.9539517195767</v>
          </cell>
        </row>
        <row r="87">
          <cell r="C87" t="str">
            <v>SUSTIVA</v>
          </cell>
          <cell r="AM87">
            <v>1328.0908066424406</v>
          </cell>
        </row>
        <row r="88">
          <cell r="C88" t="str">
            <v>TRIZIVIR</v>
          </cell>
          <cell r="AM88">
            <v>3113.1795010845985</v>
          </cell>
        </row>
        <row r="89">
          <cell r="C89" t="str">
            <v>VIDEX</v>
          </cell>
          <cell r="AM89">
            <v>789.45359424922776</v>
          </cell>
        </row>
        <row r="90">
          <cell r="C90" t="str">
            <v>VIRACEPT</v>
          </cell>
          <cell r="AM90">
            <v>2088.224469072482</v>
          </cell>
        </row>
        <row r="91">
          <cell r="C91" t="str">
            <v>VIRAMUNE</v>
          </cell>
          <cell r="AM91">
            <v>1035.8344777720272</v>
          </cell>
        </row>
        <row r="92">
          <cell r="C92" t="str">
            <v>VIREAD</v>
          </cell>
          <cell r="AM92">
            <v>1310.8365623889085</v>
          </cell>
        </row>
        <row r="93">
          <cell r="C93" t="str">
            <v>ZERIT</v>
          </cell>
          <cell r="AM93">
            <v>1008.1974969976902</v>
          </cell>
        </row>
        <row r="94">
          <cell r="C94" t="str">
            <v>ZIAGEN</v>
          </cell>
          <cell r="AM94">
            <v>1223.8295926600802</v>
          </cell>
        </row>
        <row r="95">
          <cell r="AM95" t="e">
            <v>#N/A</v>
          </cell>
        </row>
        <row r="96">
          <cell r="C96" t="str">
            <v>ATGAM</v>
          </cell>
          <cell r="AM96"/>
        </row>
        <row r="97">
          <cell r="C97" t="str">
            <v>AZASAN</v>
          </cell>
          <cell r="AM97">
            <v>282.03321967690675</v>
          </cell>
        </row>
        <row r="98">
          <cell r="C98" t="str">
            <v>AZATHIOPRINE</v>
          </cell>
          <cell r="AM98">
            <v>204.48307755491689</v>
          </cell>
        </row>
        <row r="99">
          <cell r="C99" t="str">
            <v>CELLCEPT</v>
          </cell>
          <cell r="AM99">
            <v>1472.3112904807856</v>
          </cell>
        </row>
        <row r="100">
          <cell r="C100" t="str">
            <v>CYCLOSPORINE</v>
          </cell>
          <cell r="AM100">
            <v>761.24024881203798</v>
          </cell>
        </row>
        <row r="101">
          <cell r="C101" t="str">
            <v>CYCLOSPORINE (MOD)</v>
          </cell>
          <cell r="AM101">
            <v>674.48343030403839</v>
          </cell>
        </row>
        <row r="102">
          <cell r="C102" t="str">
            <v>GENGRAF</v>
          </cell>
          <cell r="AM102" t="e">
            <v>#N/A</v>
          </cell>
        </row>
        <row r="103">
          <cell r="C103" t="str">
            <v>IMURAN</v>
          </cell>
          <cell r="AM103">
            <v>424.00939189189188</v>
          </cell>
        </row>
        <row r="104">
          <cell r="C104" t="str">
            <v>NEORAL</v>
          </cell>
          <cell r="AM104">
            <v>712.66768199429032</v>
          </cell>
        </row>
        <row r="105">
          <cell r="C105" t="str">
            <v>ORTHOCLONE</v>
          </cell>
          <cell r="AM105"/>
        </row>
        <row r="106">
          <cell r="C106" t="str">
            <v>PROGRAF</v>
          </cell>
          <cell r="AM106">
            <v>1506.233729338843</v>
          </cell>
        </row>
        <row r="107">
          <cell r="C107" t="str">
            <v>RAPAMUNE</v>
          </cell>
          <cell r="AM107">
            <v>1926.2855189526529</v>
          </cell>
        </row>
        <row r="108">
          <cell r="C108" t="str">
            <v>SANDIMMUNE</v>
          </cell>
          <cell r="AM108">
            <v>844.20181760204082</v>
          </cell>
        </row>
        <row r="109">
          <cell r="C109" t="str">
            <v>SANGCYA</v>
          </cell>
          <cell r="AM109"/>
        </row>
        <row r="110">
          <cell r="C110" t="str">
            <v>SIMULECT</v>
          </cell>
          <cell r="AM110"/>
        </row>
        <row r="111">
          <cell r="C111" t="str">
            <v>THYMOGLOBULIN</v>
          </cell>
          <cell r="AM111"/>
        </row>
        <row r="112">
          <cell r="C112" t="str">
            <v>ZENAPAX</v>
          </cell>
          <cell r="AM112"/>
        </row>
      </sheetData>
      <sheetData sheetId="14" refreshError="1">
        <row r="1">
          <cell r="A1" t="str">
            <v>Trade_Name</v>
          </cell>
          <cell r="B1" t="str">
            <v>THERA_CAT</v>
          </cell>
          <cell r="C1" t="str">
            <v>Trade_Name</v>
          </cell>
          <cell r="D1" t="str">
            <v>RXS</v>
          </cell>
          <cell r="E1" t="str">
            <v>REPLACEMENTS</v>
          </cell>
          <cell r="F1" t="str">
            <v>FRONT END</v>
          </cell>
          <cell r="G1" t="str">
            <v>DISP COST</v>
          </cell>
          <cell r="H1" t="str">
            <v>PACK COST</v>
          </cell>
          <cell r="I1" t="str">
            <v>SHIP COST</v>
          </cell>
          <cell r="J1" t="str">
            <v>REPL/RX</v>
          </cell>
          <cell r="K1" t="str">
            <v>ANCILLARY/RX</v>
          </cell>
          <cell r="L1" t="str">
            <v>FRONT END/RX</v>
          </cell>
          <cell r="M1" t="str">
            <v>DISP COST/RX</v>
          </cell>
          <cell r="N1" t="str">
            <v>PACK/RX</v>
          </cell>
          <cell r="O1" t="str">
            <v>SHIP/RX</v>
          </cell>
          <cell r="P1" t="str">
            <v>ING COST/RX</v>
          </cell>
          <cell r="Q1" t="str">
            <v>AWP/RX</v>
          </cell>
          <cell r="R1" t="str">
            <v>ANCILLARY/RX</v>
          </cell>
          <cell r="S1" t="str">
            <v>REPL % (19)</v>
          </cell>
          <cell r="T1" t="str">
            <v>ANCILLARY %</v>
          </cell>
          <cell r="U1" t="str">
            <v>FRONT END %</v>
          </cell>
          <cell r="V1" t="str">
            <v>DISP COST %</v>
          </cell>
          <cell r="W1" t="str">
            <v>PACK %</v>
          </cell>
          <cell r="X1" t="str">
            <v>SHIP %</v>
          </cell>
          <cell r="Y1" t="str">
            <v>Total %</v>
          </cell>
          <cell r="Z1" t="str">
            <v>OLD %</v>
          </cell>
          <cell r="AA1" t="str">
            <v>Formula used for column Z</v>
          </cell>
        </row>
        <row r="2">
          <cell r="A2" t="str">
            <v>ARANESP</v>
          </cell>
          <cell r="B2" t="str">
            <v>Anemia</v>
          </cell>
          <cell r="C2" t="str">
            <v>ARANESP</v>
          </cell>
          <cell r="D2">
            <v>12</v>
          </cell>
          <cell r="E2">
            <v>61.4145105386417</v>
          </cell>
          <cell r="F2">
            <v>412.2</v>
          </cell>
          <cell r="G2">
            <v>26.4</v>
          </cell>
          <cell r="H2">
            <v>45</v>
          </cell>
          <cell r="I2">
            <v>147.47999999999999</v>
          </cell>
          <cell r="J2">
            <v>5.1178758782201417</v>
          </cell>
          <cell r="K2">
            <v>3</v>
          </cell>
          <cell r="L2">
            <v>31.35</v>
          </cell>
          <cell r="M2">
            <v>2.1999999999999997</v>
          </cell>
          <cell r="N2">
            <v>3.75</v>
          </cell>
          <cell r="O2">
            <v>12.29</v>
          </cell>
          <cell r="P2">
            <v>3287.5124999999998</v>
          </cell>
          <cell r="Q2">
            <v>3023.4669449792655</v>
          </cell>
          <cell r="R2">
            <v>3.7440000000000007</v>
          </cell>
          <cell r="S2">
            <v>1.6927176553786466E-3</v>
          </cell>
          <cell r="T2">
            <v>1.2383135215740474E-3</v>
          </cell>
          <cell r="U2">
            <v>1.0368891266385251E-2</v>
          </cell>
          <cell r="V2">
            <v>7.2764149237791221E-4</v>
          </cell>
          <cell r="W2">
            <v>1.2402979983714415E-3</v>
          </cell>
          <cell r="X2">
            <v>4.0648699733293369E-3</v>
          </cell>
          <cell r="Y2">
            <v>1.9332731907416634E-2</v>
          </cell>
          <cell r="Z2">
            <v>1.5996897350200191E-2</v>
          </cell>
          <cell r="AA2" t="str">
            <v>=VLOOKUP(C2,PCU,31,FALSE)</v>
          </cell>
        </row>
        <row r="3">
          <cell r="A3" t="str">
            <v>EPOGEN</v>
          </cell>
          <cell r="B3" t="str">
            <v>Anemia</v>
          </cell>
          <cell r="C3" t="str">
            <v>EPOGEN</v>
          </cell>
          <cell r="D3">
            <v>2</v>
          </cell>
          <cell r="E3">
            <v>0</v>
          </cell>
          <cell r="F3">
            <v>68.7</v>
          </cell>
          <cell r="G3">
            <v>4.4000000000000004</v>
          </cell>
          <cell r="H3">
            <v>7.5</v>
          </cell>
          <cell r="I3">
            <v>24.58</v>
          </cell>
          <cell r="J3">
            <v>0</v>
          </cell>
          <cell r="K3">
            <v>3</v>
          </cell>
          <cell r="L3">
            <v>31.35</v>
          </cell>
          <cell r="M3">
            <v>2.2000000000000002</v>
          </cell>
          <cell r="N3">
            <v>3.75</v>
          </cell>
          <cell r="O3">
            <v>12.29</v>
          </cell>
          <cell r="P3">
            <v>656.55499999999995</v>
          </cell>
          <cell r="Q3">
            <v>2673.9850489729542</v>
          </cell>
          <cell r="R3">
            <v>7.1280000000000001</v>
          </cell>
          <cell r="S3">
            <v>0</v>
          </cell>
          <cell r="T3">
            <v>2.6656843136567947E-3</v>
          </cell>
          <cell r="U3">
            <v>1.1724074527657198E-2</v>
          </cell>
          <cell r="V3">
            <v>8.2274207211629471E-4</v>
          </cell>
          <cell r="W3">
            <v>1.4024012592891385E-3</v>
          </cell>
          <cell r="X3">
            <v>4.5961363937769362E-3</v>
          </cell>
          <cell r="Y3">
            <v>2.1211038566496362E-2</v>
          </cell>
          <cell r="Z3">
            <v>8.0099915467858759E-2</v>
          </cell>
          <cell r="AA3" t="str">
            <v>Formula used for column P</v>
          </cell>
        </row>
        <row r="4">
          <cell r="A4" t="str">
            <v>PROCRIT</v>
          </cell>
          <cell r="B4" t="str">
            <v>Anemia</v>
          </cell>
          <cell r="C4" t="str">
            <v>PROCRIT</v>
          </cell>
          <cell r="D4">
            <v>103</v>
          </cell>
          <cell r="E4">
            <v>2270.6342430729301</v>
          </cell>
          <cell r="F4">
            <v>3538.05</v>
          </cell>
          <cell r="G4">
            <v>226.6</v>
          </cell>
          <cell r="H4">
            <v>386.25</v>
          </cell>
          <cell r="I4">
            <v>1392.56</v>
          </cell>
          <cell r="J4">
            <v>22.044992651193496</v>
          </cell>
          <cell r="K4">
            <v>3</v>
          </cell>
          <cell r="L4">
            <v>31.35</v>
          </cell>
          <cell r="M4">
            <v>2.1999999999999997</v>
          </cell>
          <cell r="N4">
            <v>3.75</v>
          </cell>
          <cell r="O4">
            <v>13.52</v>
          </cell>
          <cell r="P4">
            <v>2490.8441747572815</v>
          </cell>
          <cell r="Q4">
            <v>3218.0918488274724</v>
          </cell>
          <cell r="R4">
            <v>7.1280000000000001</v>
          </cell>
          <cell r="S4">
            <v>6.8503304712156359E-3</v>
          </cell>
          <cell r="T4">
            <v>2.2149771774218072E-3</v>
          </cell>
          <cell r="U4">
            <v>9.7417977710681346E-3</v>
          </cell>
          <cell r="V4">
            <v>6.836349313030268E-4</v>
          </cell>
          <cell r="W4">
            <v>1.1652868147210686E-3</v>
          </cell>
          <cell r="X4">
            <v>4.2012473960076928E-3</v>
          </cell>
          <cell r="Y4">
            <v>2.4857274561737371E-2</v>
          </cell>
          <cell r="Z4">
            <v>3.0457542635554929E-2</v>
          </cell>
          <cell r="AA4" t="str">
            <v>=VLOOKUP(C2,PCU,26,FALSE)</v>
          </cell>
        </row>
        <row r="5">
          <cell r="A5" t="str">
            <v>GLEEVEC</v>
          </cell>
          <cell r="B5" t="str">
            <v>Cancer</v>
          </cell>
          <cell r="C5" t="str">
            <v>GLEEVEC</v>
          </cell>
          <cell r="D5">
            <v>26</v>
          </cell>
          <cell r="E5">
            <v>574.91029300185005</v>
          </cell>
          <cell r="F5">
            <v>893.1</v>
          </cell>
          <cell r="G5">
            <v>57.2</v>
          </cell>
          <cell r="H5">
            <v>3.9</v>
          </cell>
          <cell r="I5">
            <v>23.400000000000002</v>
          </cell>
          <cell r="J5">
            <v>22.111934346225002</v>
          </cell>
          <cell r="K5">
            <v>3</v>
          </cell>
          <cell r="L5">
            <v>31.35</v>
          </cell>
          <cell r="M5">
            <v>2.2000000000000002</v>
          </cell>
          <cell r="N5">
            <v>0.15</v>
          </cell>
          <cell r="O5">
            <v>0.90000000000000013</v>
          </cell>
          <cell r="P5">
            <v>5164.3126923076925</v>
          </cell>
          <cell r="Q5">
            <v>7279.2991982507292</v>
          </cell>
          <cell r="R5">
            <v>0</v>
          </cell>
          <cell r="S5">
            <v>3.0376460348736137E-3</v>
          </cell>
          <cell r="T5">
            <v>0</v>
          </cell>
          <cell r="U5">
            <v>4.3067332645886636E-3</v>
          </cell>
          <cell r="V5">
            <v>3.0222689576060794E-4</v>
          </cell>
          <cell r="W5">
            <v>2.0606379256405085E-5</v>
          </cell>
          <cell r="X5">
            <v>1.2363827553843053E-4</v>
          </cell>
          <cell r="Y5">
            <v>7.7908508500177213E-3</v>
          </cell>
          <cell r="Z5">
            <v>1.1359098071966608E-2</v>
          </cell>
        </row>
        <row r="6">
          <cell r="A6" t="str">
            <v>IRESSA</v>
          </cell>
          <cell r="B6" t="str">
            <v>Cancer</v>
          </cell>
          <cell r="C6" t="str">
            <v>IRESSA</v>
          </cell>
          <cell r="D6">
            <v>23</v>
          </cell>
          <cell r="E6">
            <v>117.289284665819</v>
          </cell>
          <cell r="F6">
            <v>790.05</v>
          </cell>
          <cell r="G6">
            <v>50.6</v>
          </cell>
          <cell r="H6">
            <v>3.4499999999999997</v>
          </cell>
          <cell r="I6">
            <v>20.7</v>
          </cell>
          <cell r="J6">
            <v>5.0995341159051737</v>
          </cell>
          <cell r="K6">
            <v>3</v>
          </cell>
          <cell r="L6">
            <v>31.35</v>
          </cell>
          <cell r="M6">
            <v>2.2000000000000002</v>
          </cell>
          <cell r="N6">
            <v>0.15</v>
          </cell>
          <cell r="O6">
            <v>0.9</v>
          </cell>
          <cell r="P6">
            <v>3189.4369565217394</v>
          </cell>
          <cell r="Q6">
            <v>5049.6784922394681</v>
          </cell>
          <cell r="R6">
            <v>0</v>
          </cell>
          <cell r="S6">
            <v>1.0098730292913351E-3</v>
          </cell>
          <cell r="T6">
            <v>0</v>
          </cell>
          <cell r="U6">
            <v>6.2083160439184073E-3</v>
          </cell>
          <cell r="V6">
            <v>4.356713013276075E-4</v>
          </cell>
          <cell r="W6">
            <v>2.9704861454155055E-5</v>
          </cell>
          <cell r="X6">
            <v>1.7822916872493034E-4</v>
          </cell>
          <cell r="Y6">
            <v>7.8617944047164341E-3</v>
          </cell>
          <cell r="Z6">
            <v>1.3058585162105323E-2</v>
          </cell>
        </row>
        <row r="7">
          <cell r="A7" t="str">
            <v>LEUPROLIDE</v>
          </cell>
          <cell r="B7" t="str">
            <v>Cancer</v>
          </cell>
          <cell r="C7" t="str">
            <v>LEUPROLIDE ACETATE</v>
          </cell>
          <cell r="D7">
            <v>1</v>
          </cell>
          <cell r="E7">
            <v>0</v>
          </cell>
          <cell r="F7">
            <v>34.35</v>
          </cell>
          <cell r="G7">
            <v>2.2000000000000002</v>
          </cell>
          <cell r="H7">
            <v>0.15</v>
          </cell>
          <cell r="I7">
            <v>0.9</v>
          </cell>
          <cell r="J7">
            <v>0</v>
          </cell>
          <cell r="K7">
            <v>3</v>
          </cell>
          <cell r="L7">
            <v>31.35</v>
          </cell>
          <cell r="M7">
            <v>2.2000000000000002</v>
          </cell>
          <cell r="N7">
            <v>0.15</v>
          </cell>
          <cell r="O7">
            <v>0.9</v>
          </cell>
          <cell r="P7">
            <v>327.52999999999997</v>
          </cell>
          <cell r="Q7">
            <v>850.63</v>
          </cell>
          <cell r="R7">
            <v>0</v>
          </cell>
          <cell r="S7">
            <v>0</v>
          </cell>
          <cell r="T7">
            <v>0</v>
          </cell>
          <cell r="U7">
            <v>3.6855036855036855E-2</v>
          </cell>
          <cell r="V7">
            <v>2.5863183757920604E-3</v>
          </cell>
          <cell r="W7">
            <v>1.7633988925854955E-4</v>
          </cell>
          <cell r="X7">
            <v>1.0580393355512972E-3</v>
          </cell>
          <cell r="Y7">
            <v>4.0675734455638761E-2</v>
          </cell>
          <cell r="Z7">
            <v>0.11159283119103594</v>
          </cell>
        </row>
        <row r="8">
          <cell r="A8" t="str">
            <v>LUPRON</v>
          </cell>
          <cell r="B8" t="str">
            <v>Cancer</v>
          </cell>
          <cell r="C8" t="str">
            <v>LUPRON</v>
          </cell>
          <cell r="D8">
            <v>3</v>
          </cell>
          <cell r="E8">
            <v>0</v>
          </cell>
          <cell r="F8">
            <v>103.05</v>
          </cell>
          <cell r="G8">
            <v>6.6</v>
          </cell>
          <cell r="H8">
            <v>11.25</v>
          </cell>
          <cell r="I8">
            <v>32.909999999999997</v>
          </cell>
          <cell r="J8">
            <v>0</v>
          </cell>
          <cell r="K8">
            <v>3</v>
          </cell>
          <cell r="L8">
            <v>31.35</v>
          </cell>
          <cell r="M8">
            <v>2.1999999999999997</v>
          </cell>
          <cell r="N8">
            <v>3.75</v>
          </cell>
          <cell r="O8">
            <v>10.969999999999999</v>
          </cell>
          <cell r="P8">
            <v>1221.2733333333333</v>
          </cell>
          <cell r="Q8">
            <v>1903.5351605331689</v>
          </cell>
          <cell r="R8">
            <v>7.359</v>
          </cell>
          <cell r="S8">
            <v>0</v>
          </cell>
          <cell r="T8">
            <v>3.8659648387785956E-3</v>
          </cell>
          <cell r="U8">
            <v>1.6469356936500743E-2</v>
          </cell>
          <cell r="V8">
            <v>1.1557443464211047E-3</v>
          </cell>
          <cell r="W8">
            <v>1.9700187723087014E-3</v>
          </cell>
          <cell r="X8">
            <v>5.7629615819270539E-3</v>
          </cell>
          <cell r="Y8">
            <v>2.9224046475936197E-2</v>
          </cell>
          <cell r="Z8">
            <v>4.1980774164669665E-2</v>
          </cell>
        </row>
        <row r="9">
          <cell r="A9" t="str">
            <v>LUPRON DEPOT</v>
          </cell>
          <cell r="B9" t="str">
            <v>Cancer</v>
          </cell>
          <cell r="C9" t="str">
            <v>LUPRON DEPOT</v>
          </cell>
          <cell r="D9">
            <v>41</v>
          </cell>
          <cell r="E9">
            <v>80.441575698757703</v>
          </cell>
          <cell r="F9">
            <v>1408.35</v>
          </cell>
          <cell r="G9">
            <v>90.2</v>
          </cell>
          <cell r="H9">
            <v>153.75</v>
          </cell>
          <cell r="I9">
            <v>449.77</v>
          </cell>
          <cell r="J9">
            <v>1.9619896511892123</v>
          </cell>
          <cell r="K9">
            <v>3</v>
          </cell>
          <cell r="L9">
            <v>31.349999999999994</v>
          </cell>
          <cell r="M9">
            <v>2.2000000000000002</v>
          </cell>
          <cell r="N9">
            <v>3.75</v>
          </cell>
          <cell r="O9">
            <v>10.969999999999999</v>
          </cell>
          <cell r="P9">
            <v>1101.6889999999999</v>
          </cell>
          <cell r="Q9">
            <v>1706.4023488830487</v>
          </cell>
          <cell r="R9">
            <v>0</v>
          </cell>
          <cell r="S9">
            <v>1.1497813821420616E-3</v>
          </cell>
          <cell r="T9">
            <v>0</v>
          </cell>
          <cell r="U9">
            <v>1.8371985962466947E-2</v>
          </cell>
          <cell r="V9">
            <v>1.2892621728046983E-3</v>
          </cell>
          <cell r="W9">
            <v>2.1976059763716446E-3</v>
          </cell>
          <cell r="X9">
            <v>6.4287300162125171E-3</v>
          </cell>
          <cell r="Y9">
            <v>2.9437365509997867E-2</v>
          </cell>
          <cell r="Z9">
            <v>4.8971520870794996E-2</v>
          </cell>
        </row>
        <row r="10">
          <cell r="A10" t="str">
            <v>LUPRON DEPOT-PED</v>
          </cell>
          <cell r="B10" t="str">
            <v>Cancer</v>
          </cell>
          <cell r="C10" t="str">
            <v>LUPRON DEPOT-PED</v>
          </cell>
          <cell r="D10">
            <v>3</v>
          </cell>
          <cell r="E10">
            <v>0</v>
          </cell>
          <cell r="F10">
            <v>103.05</v>
          </cell>
          <cell r="G10">
            <v>6.6</v>
          </cell>
          <cell r="H10">
            <v>11.25</v>
          </cell>
          <cell r="I10">
            <v>32.909999999999997</v>
          </cell>
          <cell r="J10">
            <v>0</v>
          </cell>
          <cell r="K10">
            <v>3</v>
          </cell>
          <cell r="L10">
            <v>31.35</v>
          </cell>
          <cell r="M10">
            <v>2.1999999999999997</v>
          </cell>
          <cell r="N10">
            <v>3.75</v>
          </cell>
          <cell r="O10">
            <v>10.969999999999999</v>
          </cell>
          <cell r="P10">
            <v>3508.38</v>
          </cell>
          <cell r="Q10">
            <v>3213.0277187500001</v>
          </cell>
          <cell r="R10">
            <v>0</v>
          </cell>
          <cell r="S10">
            <v>0</v>
          </cell>
          <cell r="T10">
            <v>0</v>
          </cell>
          <cell r="U10">
            <v>9.75715205226939E-3</v>
          </cell>
          <cell r="V10">
            <v>6.847124247206589E-4</v>
          </cell>
          <cell r="W10">
            <v>1.167123451228396E-3</v>
          </cell>
          <cell r="X10">
            <v>3.4142251359934673E-3</v>
          </cell>
          <cell r="Y10">
            <v>1.5023213064211911E-2</v>
          </cell>
          <cell r="Z10">
            <v>1.461358233714706E-2</v>
          </cell>
        </row>
        <row r="11">
          <cell r="A11" t="str">
            <v>PROLEUKIN</v>
          </cell>
          <cell r="B11" t="str">
            <v>Cancer</v>
          </cell>
          <cell r="C11" t="str">
            <v>PROLEUKIN</v>
          </cell>
          <cell r="D11">
            <v>1</v>
          </cell>
          <cell r="E11">
            <v>0</v>
          </cell>
          <cell r="F11">
            <v>34.35</v>
          </cell>
          <cell r="G11">
            <v>2.2000000000000002</v>
          </cell>
          <cell r="H11">
            <v>3.75</v>
          </cell>
          <cell r="I11">
            <v>12.29</v>
          </cell>
          <cell r="J11">
            <v>0</v>
          </cell>
          <cell r="K11">
            <v>3</v>
          </cell>
          <cell r="L11">
            <v>31.35</v>
          </cell>
          <cell r="M11">
            <v>2.2000000000000002</v>
          </cell>
          <cell r="N11">
            <v>3.75</v>
          </cell>
          <cell r="O11">
            <v>12.29</v>
          </cell>
          <cell r="P11">
            <v>7695.74</v>
          </cell>
          <cell r="Q11">
            <v>15019.373355263158</v>
          </cell>
          <cell r="R11">
            <v>0</v>
          </cell>
          <cell r="S11">
            <v>0</v>
          </cell>
          <cell r="T11">
            <v>0</v>
          </cell>
          <cell r="U11">
            <v>2.0873041277061129E-3</v>
          </cell>
          <cell r="V11">
            <v>1.4647748264604301E-4</v>
          </cell>
          <cell r="W11">
            <v>2.4967752723757333E-4</v>
          </cell>
          <cell r="X11">
            <v>8.182764825999402E-4</v>
          </cell>
          <cell r="Y11">
            <v>3.3017356201896692E-3</v>
          </cell>
          <cell r="Z11">
            <v>6.8336508250018847E-3</v>
          </cell>
        </row>
        <row r="12">
          <cell r="A12" t="str">
            <v>RITUXAN</v>
          </cell>
          <cell r="B12" t="str">
            <v>Cancer</v>
          </cell>
          <cell r="C12" t="str">
            <v>RITUXAN</v>
          </cell>
          <cell r="D12">
            <v>2</v>
          </cell>
          <cell r="E12">
            <v>0</v>
          </cell>
          <cell r="F12">
            <v>68.7</v>
          </cell>
          <cell r="G12">
            <v>4.4000000000000004</v>
          </cell>
          <cell r="H12">
            <v>7.5</v>
          </cell>
          <cell r="I12">
            <v>24.58</v>
          </cell>
          <cell r="J12">
            <v>0</v>
          </cell>
          <cell r="K12">
            <v>3</v>
          </cell>
          <cell r="L12">
            <v>31.35</v>
          </cell>
          <cell r="M12">
            <v>2.2000000000000002</v>
          </cell>
          <cell r="N12">
            <v>3.75</v>
          </cell>
          <cell r="O12">
            <v>12.29</v>
          </cell>
          <cell r="P12">
            <v>3938.1050000000005</v>
          </cell>
          <cell r="Q12">
            <v>4313.148782169118</v>
          </cell>
          <cell r="R12">
            <v>0</v>
          </cell>
          <cell r="S12">
            <v>0</v>
          </cell>
          <cell r="T12">
            <v>0</v>
          </cell>
          <cell r="U12">
            <v>7.2684717322071667E-3</v>
          </cell>
          <cell r="V12">
            <v>5.100681917338363E-4</v>
          </cell>
          <cell r="W12">
            <v>8.6943441772812996E-4</v>
          </cell>
          <cell r="X12">
            <v>2.8494263983676578E-3</v>
          </cell>
          <cell r="Y12">
            <v>1.149740074003679E-2</v>
          </cell>
          <cell r="Z12">
            <v>1.3354138602195725E-2</v>
          </cell>
        </row>
        <row r="13">
          <cell r="A13" t="str">
            <v>SANDOSTATIN</v>
          </cell>
          <cell r="B13" t="str">
            <v>Cancer</v>
          </cell>
          <cell r="C13" t="str">
            <v>SANDOSTATIN</v>
          </cell>
          <cell r="D13">
            <v>8</v>
          </cell>
          <cell r="E13">
            <v>223.676030867793</v>
          </cell>
          <cell r="F13">
            <v>274.8</v>
          </cell>
          <cell r="G13">
            <v>17.600000000000001</v>
          </cell>
          <cell r="H13">
            <v>30</v>
          </cell>
          <cell r="I13">
            <v>98.32</v>
          </cell>
          <cell r="J13">
            <v>27.959503858474125</v>
          </cell>
          <cell r="K13">
            <v>3</v>
          </cell>
          <cell r="L13">
            <v>31.35</v>
          </cell>
          <cell r="M13">
            <v>2.2000000000000002</v>
          </cell>
          <cell r="N13">
            <v>3.75</v>
          </cell>
          <cell r="O13">
            <v>12.29</v>
          </cell>
          <cell r="P13">
            <v>4608.83</v>
          </cell>
          <cell r="Q13">
            <v>6865.0619057606264</v>
          </cell>
          <cell r="R13">
            <v>14.319000000000003</v>
          </cell>
          <cell r="S13">
            <v>4.0727242146225487E-3</v>
          </cell>
          <cell r="T13">
            <v>2.0857787149719089E-3</v>
          </cell>
          <cell r="U13">
            <v>4.5666012091884443E-3</v>
          </cell>
          <cell r="V13">
            <v>3.2046324275006625E-4</v>
          </cell>
          <cell r="W13">
            <v>5.4624416377852198E-4</v>
          </cell>
          <cell r="X13">
            <v>1.7902242060901428E-3</v>
          </cell>
          <cell r="Y13">
            <v>1.3382035751401632E-2</v>
          </cell>
          <cell r="Z13">
            <v>1.7477213058080702E-2</v>
          </cell>
        </row>
        <row r="14">
          <cell r="A14" t="str">
            <v>TEMODAR</v>
          </cell>
          <cell r="B14" t="str">
            <v>Cancer</v>
          </cell>
          <cell r="C14" t="str">
            <v>TEMODAR</v>
          </cell>
          <cell r="D14">
            <v>12</v>
          </cell>
          <cell r="E14">
            <v>0</v>
          </cell>
          <cell r="F14">
            <v>412.2</v>
          </cell>
          <cell r="G14">
            <v>26.4</v>
          </cell>
          <cell r="H14">
            <v>1.7999999999999998</v>
          </cell>
          <cell r="I14">
            <v>10.8</v>
          </cell>
          <cell r="J14">
            <v>0</v>
          </cell>
          <cell r="K14">
            <v>3</v>
          </cell>
          <cell r="L14">
            <v>31.35</v>
          </cell>
          <cell r="M14">
            <v>2.1999999999999997</v>
          </cell>
          <cell r="N14">
            <v>0.15</v>
          </cell>
          <cell r="O14">
            <v>0.9</v>
          </cell>
          <cell r="P14">
            <v>974.57583333333332</v>
          </cell>
          <cell r="Q14">
            <v>3145.0157533842944</v>
          </cell>
          <cell r="R14">
            <v>0</v>
          </cell>
          <cell r="S14">
            <v>0</v>
          </cell>
          <cell r="T14">
            <v>0</v>
          </cell>
          <cell r="U14">
            <v>9.96815356688272E-3</v>
          </cell>
          <cell r="V14">
            <v>6.9951954855317327E-4</v>
          </cell>
          <cell r="W14">
            <v>4.7694514674080001E-5</v>
          </cell>
          <cell r="X14">
            <v>2.8616708804448E-4</v>
          </cell>
          <cell r="Y14">
            <v>1.1001534718154453E-2</v>
          </cell>
          <cell r="Z14">
            <v>3.7503495110265919E-2</v>
          </cell>
        </row>
        <row r="15">
          <cell r="A15" t="str">
            <v>XELODA</v>
          </cell>
          <cell r="B15" t="str">
            <v>Cancer</v>
          </cell>
          <cell r="C15" t="str">
            <v>XELODA</v>
          </cell>
          <cell r="D15">
            <v>20</v>
          </cell>
          <cell r="E15">
            <v>2.4551026467534101</v>
          </cell>
          <cell r="F15">
            <v>687</v>
          </cell>
          <cell r="G15">
            <v>44</v>
          </cell>
          <cell r="H15">
            <v>3</v>
          </cell>
          <cell r="I15">
            <v>18</v>
          </cell>
          <cell r="J15">
            <v>0.12275513233767051</v>
          </cell>
          <cell r="K15">
            <v>3</v>
          </cell>
          <cell r="L15">
            <v>31.35</v>
          </cell>
          <cell r="M15">
            <v>2.2000000000000002</v>
          </cell>
          <cell r="N15">
            <v>0.15</v>
          </cell>
          <cell r="O15">
            <v>0.9</v>
          </cell>
          <cell r="P15">
            <v>2029.1525000000001</v>
          </cell>
          <cell r="Q15">
            <v>2562.1679536679535</v>
          </cell>
          <cell r="R15">
            <v>0</v>
          </cell>
          <cell r="S15">
            <v>4.7910650104703896E-5</v>
          </cell>
          <cell r="T15">
            <v>0</v>
          </cell>
          <cell r="U15">
            <v>1.2235731836049197E-2</v>
          </cell>
          <cell r="V15">
            <v>8.5864784814380327E-4</v>
          </cell>
          <cell r="W15">
            <v>5.8544171464350219E-5</v>
          </cell>
          <cell r="X15">
            <v>3.5126502878610134E-4</v>
          </cell>
          <cell r="Y15">
            <v>1.3552099534548157E-2</v>
          </cell>
          <cell r="Z15">
            <v>1.8072941847563282E-2</v>
          </cell>
        </row>
        <row r="16">
          <cell r="A16" t="str">
            <v>ZOLADEX</v>
          </cell>
          <cell r="B16" t="str">
            <v>Cancer</v>
          </cell>
          <cell r="C16" t="str">
            <v>ZOLADEX</v>
          </cell>
          <cell r="D16">
            <v>1</v>
          </cell>
          <cell r="E16">
            <v>0</v>
          </cell>
          <cell r="F16">
            <v>34.35</v>
          </cell>
          <cell r="G16">
            <v>2.2000000000000002</v>
          </cell>
          <cell r="H16">
            <v>3.75</v>
          </cell>
          <cell r="I16">
            <v>12.29</v>
          </cell>
          <cell r="J16">
            <v>0</v>
          </cell>
          <cell r="K16">
            <v>3</v>
          </cell>
          <cell r="L16">
            <v>31.35</v>
          </cell>
          <cell r="M16">
            <v>2.2000000000000002</v>
          </cell>
          <cell r="N16">
            <v>3.75</v>
          </cell>
          <cell r="O16">
            <v>12.29</v>
          </cell>
          <cell r="P16">
            <v>1002.5</v>
          </cell>
          <cell r="Q16">
            <v>1359.5101326552012</v>
          </cell>
          <cell r="R16">
            <v>0</v>
          </cell>
          <cell r="S16">
            <v>0</v>
          </cell>
          <cell r="T16">
            <v>0</v>
          </cell>
          <cell r="U16">
            <v>2.3059776640849048E-2</v>
          </cell>
          <cell r="V16">
            <v>1.6182299397087053E-3</v>
          </cell>
          <cell r="W16">
            <v>2.7583464881398381E-3</v>
          </cell>
          <cell r="X16">
            <v>9.0400208904636292E-3</v>
          </cell>
          <cell r="Y16">
            <v>3.6476373959161222E-2</v>
          </cell>
          <cell r="Z16">
            <v>5.2458852867830426E-2</v>
          </cell>
        </row>
        <row r="17">
          <cell r="A17" t="str">
            <v>PULMOZYME</v>
          </cell>
          <cell r="B17" t="str">
            <v>Cystic Fibrosis</v>
          </cell>
          <cell r="C17" t="str">
            <v>PULMOZYME</v>
          </cell>
          <cell r="D17">
            <v>10</v>
          </cell>
          <cell r="E17">
            <v>554.58602679391004</v>
          </cell>
          <cell r="F17">
            <v>343.5</v>
          </cell>
          <cell r="G17">
            <v>22</v>
          </cell>
          <cell r="H17">
            <v>37.5</v>
          </cell>
          <cell r="I17">
            <v>122.9</v>
          </cell>
          <cell r="J17">
            <v>55.458602679391007</v>
          </cell>
          <cell r="K17">
            <v>3</v>
          </cell>
          <cell r="L17">
            <v>31.35</v>
          </cell>
          <cell r="M17">
            <v>2.2000000000000002</v>
          </cell>
          <cell r="N17">
            <v>3.75</v>
          </cell>
          <cell r="O17">
            <v>12.290000000000001</v>
          </cell>
          <cell r="P17">
            <v>3536.2629999999999</v>
          </cell>
          <cell r="Q17">
            <v>4772.3205128205127</v>
          </cell>
          <cell r="R17">
            <v>0</v>
          </cell>
          <cell r="S17">
            <v>1.162088810472919E-2</v>
          </cell>
          <cell r="T17">
            <v>0</v>
          </cell>
          <cell r="U17">
            <v>6.5691312886006648E-3</v>
          </cell>
          <cell r="V17">
            <v>4.6099166937548528E-4</v>
          </cell>
          <cell r="W17">
            <v>7.8578125461730439E-4</v>
          </cell>
          <cell r="X17">
            <v>2.5752670984657789E-3</v>
          </cell>
          <cell r="Y17">
            <v>2.2012059415788428E-2</v>
          </cell>
          <cell r="Z17">
            <v>3.0554458952682825E-2</v>
          </cell>
        </row>
        <row r="18">
          <cell r="A18" t="str">
            <v>TOBI</v>
          </cell>
          <cell r="B18" t="str">
            <v>Cystic Fibrosis</v>
          </cell>
          <cell r="C18" t="str">
            <v>TOBI</v>
          </cell>
          <cell r="D18">
            <v>7</v>
          </cell>
          <cell r="E18">
            <v>728.233846153846</v>
          </cell>
          <cell r="F18">
            <v>240.45</v>
          </cell>
          <cell r="G18">
            <v>15.4</v>
          </cell>
          <cell r="H18">
            <v>26.25</v>
          </cell>
          <cell r="I18">
            <v>86.03</v>
          </cell>
          <cell r="J18">
            <v>104.03340659340657</v>
          </cell>
          <cell r="K18">
            <v>3</v>
          </cell>
          <cell r="L18">
            <v>31.35</v>
          </cell>
          <cell r="M18">
            <v>2.2000000000000002</v>
          </cell>
          <cell r="N18">
            <v>3.75</v>
          </cell>
          <cell r="O18">
            <v>12.290000000000001</v>
          </cell>
          <cell r="P18">
            <v>4407.2171428571428</v>
          </cell>
          <cell r="Q18">
            <v>5137.0988461538464</v>
          </cell>
          <cell r="R18">
            <v>0</v>
          </cell>
          <cell r="S18">
            <v>2.0251392801463521E-2</v>
          </cell>
          <cell r="T18">
            <v>0</v>
          </cell>
          <cell r="U18">
            <v>6.1026662984053331E-3</v>
          </cell>
          <cell r="V18">
            <v>4.2825728409861988E-4</v>
          </cell>
          <cell r="W18">
            <v>7.2998400698628388E-4</v>
          </cell>
          <cell r="X18">
            <v>2.3924009188963811E-3</v>
          </cell>
          <cell r="Y18">
            <v>2.9904701309850141E-2</v>
          </cell>
          <cell r="Z18">
            <v>3.5537937323385345E-2</v>
          </cell>
        </row>
        <row r="19">
          <cell r="A19" t="str">
            <v>FRAGMIN</v>
          </cell>
          <cell r="B19" t="str">
            <v>DVT/Anticoagulation</v>
          </cell>
          <cell r="C19" t="str">
            <v>FRAGMIN</v>
          </cell>
          <cell r="D19">
            <v>5</v>
          </cell>
          <cell r="E19">
            <v>42.010952380952403</v>
          </cell>
          <cell r="F19">
            <v>171.75</v>
          </cell>
          <cell r="G19">
            <v>8.8000000000000007</v>
          </cell>
          <cell r="H19">
            <v>0.75</v>
          </cell>
          <cell r="I19">
            <v>4.5</v>
          </cell>
          <cell r="J19">
            <v>8.40219047619048</v>
          </cell>
          <cell r="K19">
            <v>3</v>
          </cell>
          <cell r="L19">
            <v>31.35</v>
          </cell>
          <cell r="M19">
            <v>1.7600000000000002</v>
          </cell>
          <cell r="N19">
            <v>0.15</v>
          </cell>
          <cell r="O19">
            <v>0.9</v>
          </cell>
          <cell r="P19">
            <v>1424.18</v>
          </cell>
          <cell r="Q19">
            <v>2775.1417783539869</v>
          </cell>
          <cell r="R19">
            <v>2.0910000000000002</v>
          </cell>
          <cell r="S19">
            <v>3.0276617006479759E-3</v>
          </cell>
          <cell r="T19">
            <v>7.5347501749630603E-4</v>
          </cell>
          <cell r="U19">
            <v>1.1296720133194259E-2</v>
          </cell>
          <cell r="V19">
            <v>6.3420183203897595E-4</v>
          </cell>
          <cell r="W19">
            <v>5.4051292503321804E-5</v>
          </cell>
          <cell r="X19">
            <v>3.2430775501993088E-4</v>
          </cell>
          <cell r="Y19">
            <v>1.6090417730900773E-2</v>
          </cell>
          <cell r="Z19">
            <v>2.4119142243255769E-2</v>
          </cell>
        </row>
        <row r="20">
          <cell r="A20" t="str">
            <v>LOVENOX</v>
          </cell>
          <cell r="B20" t="str">
            <v>DVT/Anticoagulation</v>
          </cell>
          <cell r="C20" t="str">
            <v>LOVENOX</v>
          </cell>
          <cell r="D20">
            <v>17</v>
          </cell>
          <cell r="E20">
            <v>197.14824654670599</v>
          </cell>
          <cell r="F20">
            <v>583.95000000000005</v>
          </cell>
          <cell r="G20">
            <v>37.4</v>
          </cell>
          <cell r="H20">
            <v>63.75</v>
          </cell>
          <cell r="I20">
            <v>208.93</v>
          </cell>
          <cell r="J20">
            <v>11.596955679217999</v>
          </cell>
          <cell r="K20">
            <v>3</v>
          </cell>
          <cell r="L20">
            <v>31.35</v>
          </cell>
          <cell r="M20">
            <v>2.1999999999999997</v>
          </cell>
          <cell r="N20">
            <v>3.75</v>
          </cell>
          <cell r="O20">
            <v>12.290000000000001</v>
          </cell>
          <cell r="P20">
            <v>1848.9258823529412</v>
          </cell>
          <cell r="Q20">
            <v>4343.4105722510649</v>
          </cell>
          <cell r="R20">
            <v>2.0910000000000002</v>
          </cell>
          <cell r="S20">
            <v>2.6700113853633757E-3</v>
          </cell>
          <cell r="T20">
            <v>4.8141891382750282E-4</v>
          </cell>
          <cell r="U20">
            <v>7.2178302001397483E-3</v>
          </cell>
          <cell r="V20">
            <v>5.0651440000980675E-4</v>
          </cell>
          <cell r="W20">
            <v>8.6337681819853443E-4</v>
          </cell>
          <cell r="X20">
            <v>2.8295736255093303E-3</v>
          </cell>
          <cell r="Y20">
            <v>1.4568725343048297E-2</v>
          </cell>
          <cell r="Z20">
            <v>3.4715807860039118E-2</v>
          </cell>
        </row>
        <row r="21">
          <cell r="A21" t="str">
            <v>CEREZYME</v>
          </cell>
          <cell r="B21" t="str">
            <v>Gaucher's</v>
          </cell>
          <cell r="C21" t="str">
            <v>CEREZYME</v>
          </cell>
          <cell r="D21">
            <v>1</v>
          </cell>
          <cell r="E21">
            <v>0</v>
          </cell>
          <cell r="F21">
            <v>34.35</v>
          </cell>
          <cell r="G21">
            <v>2.2000000000000002</v>
          </cell>
          <cell r="H21">
            <v>3.75</v>
          </cell>
          <cell r="I21">
            <v>13.52</v>
          </cell>
          <cell r="J21">
            <v>0</v>
          </cell>
          <cell r="K21">
            <v>3</v>
          </cell>
          <cell r="L21">
            <v>31.35</v>
          </cell>
          <cell r="M21">
            <v>2.2000000000000002</v>
          </cell>
          <cell r="N21">
            <v>3.75</v>
          </cell>
          <cell r="O21">
            <v>13.52</v>
          </cell>
          <cell r="P21">
            <v>18870</v>
          </cell>
          <cell r="Q21">
            <v>73857.692307692312</v>
          </cell>
          <cell r="R21">
            <v>0</v>
          </cell>
          <cell r="S21">
            <v>0</v>
          </cell>
          <cell r="T21">
            <v>0</v>
          </cell>
          <cell r="U21">
            <v>4.2446492735510074E-4</v>
          </cell>
          <cell r="V21">
            <v>2.9787012445971985E-5</v>
          </cell>
          <cell r="W21">
            <v>5.0773316669270426E-5</v>
          </cell>
          <cell r="X21">
            <v>1.8305473103160964E-4</v>
          </cell>
          <cell r="Y21">
            <v>6.8807998750195268E-4</v>
          </cell>
          <cell r="Z21">
            <v>2.8521462639109697E-3</v>
          </cell>
        </row>
        <row r="22">
          <cell r="A22" t="str">
            <v>GENOTROPIN</v>
          </cell>
          <cell r="B22" t="str">
            <v>Growth Hormone</v>
          </cell>
          <cell r="C22" t="str">
            <v>GENOTROPIN</v>
          </cell>
          <cell r="D22">
            <v>26</v>
          </cell>
          <cell r="E22">
            <v>585.87431294542603</v>
          </cell>
          <cell r="F22">
            <v>893.1</v>
          </cell>
          <cell r="G22">
            <v>57.2</v>
          </cell>
          <cell r="H22">
            <v>97.5</v>
          </cell>
          <cell r="I22">
            <v>351.52</v>
          </cell>
          <cell r="J22">
            <v>22.533627420977925</v>
          </cell>
          <cell r="K22">
            <v>3</v>
          </cell>
          <cell r="L22">
            <v>31.35</v>
          </cell>
          <cell r="M22">
            <v>2.2000000000000002</v>
          </cell>
          <cell r="N22">
            <v>3.75</v>
          </cell>
          <cell r="O22">
            <v>13.52</v>
          </cell>
          <cell r="P22">
            <v>3349.8288461538468</v>
          </cell>
          <cell r="Q22">
            <v>5109.6730172724465</v>
          </cell>
          <cell r="R22">
            <v>2.6189999999999998</v>
          </cell>
          <cell r="S22">
            <v>4.4099940142562043E-3</v>
          </cell>
          <cell r="T22">
            <v>5.1255725975945664E-4</v>
          </cell>
          <cell r="U22">
            <v>6.135421952447105E-3</v>
          </cell>
          <cell r="V22">
            <v>4.305559264875161E-4</v>
          </cell>
          <cell r="W22">
            <v>7.3390214742190241E-4</v>
          </cell>
          <cell r="X22">
            <v>2.6459618755050986E-3</v>
          </cell>
          <cell r="Y22">
            <v>1.4868393175877282E-2</v>
          </cell>
          <cell r="Z22">
            <v>2.2793292113608851E-2</v>
          </cell>
        </row>
        <row r="23">
          <cell r="A23" t="str">
            <v>HUMATROPE</v>
          </cell>
          <cell r="B23" t="str">
            <v>Growth Hormone</v>
          </cell>
          <cell r="C23" t="str">
            <v>HUMATROPE</v>
          </cell>
          <cell r="D23">
            <v>18</v>
          </cell>
          <cell r="E23">
            <v>1151.04766200413</v>
          </cell>
          <cell r="F23">
            <v>618.29999999999995</v>
          </cell>
          <cell r="G23">
            <v>39.6</v>
          </cell>
          <cell r="H23">
            <v>67.5</v>
          </cell>
          <cell r="I23">
            <v>243.36</v>
          </cell>
          <cell r="J23">
            <v>63.947092333562779</v>
          </cell>
          <cell r="K23">
            <v>3</v>
          </cell>
          <cell r="L23">
            <v>31.349999999999994</v>
          </cell>
          <cell r="M23">
            <v>2.2000000000000002</v>
          </cell>
          <cell r="N23">
            <v>3.75</v>
          </cell>
          <cell r="O23">
            <v>13.520000000000001</v>
          </cell>
          <cell r="P23">
            <v>4942.8072222222218</v>
          </cell>
          <cell r="Q23">
            <v>6134.4970588235292</v>
          </cell>
          <cell r="R23">
            <v>19.719000000000001</v>
          </cell>
          <cell r="S23">
            <v>1.0424178497499602E-2</v>
          </cell>
          <cell r="T23">
            <v>3.2144444460426068E-3</v>
          </cell>
          <cell r="U23">
            <v>5.1104433989267051E-3</v>
          </cell>
          <cell r="V23">
            <v>3.5862760694222503E-4</v>
          </cell>
          <cell r="W23">
            <v>6.1129705728788354E-4</v>
          </cell>
          <cell r="X23">
            <v>2.203929657208583E-3</v>
          </cell>
          <cell r="Y23">
            <v>2.1922920663907608E-2</v>
          </cell>
          <cell r="Z23">
            <v>2.3825952953232105E-2</v>
          </cell>
        </row>
        <row r="24">
          <cell r="A24" t="str">
            <v>NORDITROPIN</v>
          </cell>
          <cell r="B24" t="str">
            <v>Growth Hormone</v>
          </cell>
          <cell r="C24" t="str">
            <v>NORDITROPIN</v>
          </cell>
          <cell r="D24">
            <v>6</v>
          </cell>
          <cell r="E24">
            <v>0</v>
          </cell>
          <cell r="F24">
            <v>206.1</v>
          </cell>
          <cell r="G24">
            <v>13.2</v>
          </cell>
          <cell r="H24">
            <v>22.5</v>
          </cell>
          <cell r="I24">
            <v>81.12</v>
          </cell>
          <cell r="J24">
            <v>0</v>
          </cell>
          <cell r="K24">
            <v>3</v>
          </cell>
          <cell r="L24">
            <v>31.35</v>
          </cell>
          <cell r="M24">
            <v>2.1999999999999997</v>
          </cell>
          <cell r="N24">
            <v>3.75</v>
          </cell>
          <cell r="O24">
            <v>13.520000000000001</v>
          </cell>
          <cell r="P24">
            <v>4418.4316666666664</v>
          </cell>
          <cell r="Q24">
            <v>7383.1743899828771</v>
          </cell>
          <cell r="R24">
            <v>19.719000000000001</v>
          </cell>
          <cell r="S24">
            <v>0</v>
          </cell>
          <cell r="T24">
            <v>2.6708024162010527E-3</v>
          </cell>
          <cell r="U24">
            <v>4.2461410694205086E-3</v>
          </cell>
          <cell r="V24">
            <v>2.9797481188915839E-4</v>
          </cell>
          <cell r="W24">
            <v>5.0791161117470188E-4</v>
          </cell>
          <cell r="X24">
            <v>1.8311906621551921E-3</v>
          </cell>
          <cell r="Y24">
            <v>9.5540205708406142E-3</v>
          </cell>
          <cell r="Z24">
            <v>1.2180792656821295E-2</v>
          </cell>
        </row>
        <row r="25">
          <cell r="A25" t="str">
            <v>NUTROPIN</v>
          </cell>
          <cell r="B25" t="str">
            <v>Growth Hormone</v>
          </cell>
          <cell r="C25" t="str">
            <v>NUTROPIN</v>
          </cell>
          <cell r="D25">
            <v>13</v>
          </cell>
          <cell r="E25">
            <v>572.43629700832798</v>
          </cell>
          <cell r="F25">
            <v>446.55</v>
          </cell>
          <cell r="G25">
            <v>28.6</v>
          </cell>
          <cell r="H25">
            <v>48.75</v>
          </cell>
          <cell r="I25">
            <v>175.76</v>
          </cell>
          <cell r="J25">
            <v>44.033561308332921</v>
          </cell>
          <cell r="K25">
            <v>3</v>
          </cell>
          <cell r="L25">
            <v>31.35</v>
          </cell>
          <cell r="M25">
            <v>2.2000000000000002</v>
          </cell>
          <cell r="N25">
            <v>3.75</v>
          </cell>
          <cell r="O25">
            <v>13.52</v>
          </cell>
          <cell r="P25">
            <v>7683.6823076923074</v>
          </cell>
          <cell r="Q25">
            <v>9841.394886363636</v>
          </cell>
          <cell r="R25">
            <v>14.319000000000003</v>
          </cell>
          <cell r="S25">
            <v>4.474321152314129E-3</v>
          </cell>
          <cell r="T25">
            <v>1.4549766740729604E-3</v>
          </cell>
          <cell r="U25">
            <v>3.1855240402393534E-3</v>
          </cell>
          <cell r="V25">
            <v>2.2354554668346341E-4</v>
          </cell>
          <cell r="W25">
            <v>3.8104354548317622E-4</v>
          </cell>
          <cell r="X25">
            <v>1.3737889959820112E-3</v>
          </cell>
          <cell r="Y25">
            <v>1.1093199954775094E-2</v>
          </cell>
          <cell r="Z25">
            <v>1.2735242998057001E-2</v>
          </cell>
        </row>
        <row r="26">
          <cell r="A26" t="str">
            <v>NUTROPIN AQ</v>
          </cell>
          <cell r="B26" t="str">
            <v>Growth Hormone</v>
          </cell>
          <cell r="C26" t="str">
            <v>NUTROPIN AQ</v>
          </cell>
          <cell r="D26">
            <v>23</v>
          </cell>
          <cell r="E26">
            <v>867.86882335897303</v>
          </cell>
          <cell r="F26">
            <v>790.05</v>
          </cell>
          <cell r="G26">
            <v>50.6</v>
          </cell>
          <cell r="H26">
            <v>86.25</v>
          </cell>
          <cell r="I26">
            <v>310.95999999999998</v>
          </cell>
          <cell r="J26">
            <v>37.733427102564043</v>
          </cell>
          <cell r="K26">
            <v>3</v>
          </cell>
          <cell r="L26">
            <v>31.35</v>
          </cell>
          <cell r="M26">
            <v>2.2000000000000002</v>
          </cell>
          <cell r="N26">
            <v>3.75</v>
          </cell>
          <cell r="O26">
            <v>13.52</v>
          </cell>
          <cell r="P26">
            <v>5031.1539130434785</v>
          </cell>
          <cell r="Q26">
            <v>7518.2298488664983</v>
          </cell>
          <cell r="R26">
            <v>14.319000000000003</v>
          </cell>
          <cell r="S26">
            <v>5.0189243826128833E-3</v>
          </cell>
          <cell r="T26">
            <v>1.9045706619569283E-3</v>
          </cell>
          <cell r="U26">
            <v>4.169864533301885E-3</v>
          </cell>
          <cell r="V26">
            <v>2.9262207251241299E-4</v>
          </cell>
          <cell r="W26">
            <v>4.9878762360070395E-4</v>
          </cell>
          <cell r="X26">
            <v>1.7982956456217378E-3</v>
          </cell>
          <cell r="Y26">
            <v>1.3683064919606552E-2</v>
          </cell>
          <cell r="Z26">
            <v>1.8197301987762277E-2</v>
          </cell>
        </row>
        <row r="27">
          <cell r="A27" t="str">
            <v>NUTROPIN DEPOT</v>
          </cell>
          <cell r="B27" t="str">
            <v>Growth Hormone</v>
          </cell>
          <cell r="C27" t="str">
            <v>NUTROPIN DEPOT</v>
          </cell>
          <cell r="D27">
            <v>23</v>
          </cell>
          <cell r="E27">
            <v>867.86882335897303</v>
          </cell>
          <cell r="F27">
            <v>790.05</v>
          </cell>
          <cell r="G27">
            <v>50.6</v>
          </cell>
          <cell r="H27">
            <v>86.25</v>
          </cell>
          <cell r="I27">
            <v>310.95999999999998</v>
          </cell>
          <cell r="J27">
            <v>37.733427102564043</v>
          </cell>
          <cell r="K27">
            <v>3</v>
          </cell>
          <cell r="L27">
            <v>31.35</v>
          </cell>
          <cell r="M27">
            <v>2.2000000000000002</v>
          </cell>
          <cell r="N27">
            <v>3.75</v>
          </cell>
          <cell r="O27">
            <v>13.52</v>
          </cell>
          <cell r="P27">
            <v>5031.1539130434785</v>
          </cell>
          <cell r="Q27">
            <v>6193.94</v>
          </cell>
          <cell r="R27">
            <v>2.6189999999999998</v>
          </cell>
          <cell r="S27">
            <v>6.0919910594167924E-3</v>
          </cell>
          <cell r="T27">
            <v>4.2283263964455579E-4</v>
          </cell>
          <cell r="U27">
            <v>5.0613987219766425E-3</v>
          </cell>
          <cell r="V27">
            <v>3.5518587522643104E-4</v>
          </cell>
          <cell r="W27">
            <v>6.0543046913596197E-4</v>
          </cell>
          <cell r="X27">
            <v>2.1827786513915213E-3</v>
          </cell>
          <cell r="Y27">
            <v>1.4719617416791904E-2</v>
          </cell>
          <cell r="Z27" t="e">
            <v>#N/A</v>
          </cell>
        </row>
        <row r="28">
          <cell r="A28" t="str">
            <v>PROTROPIN</v>
          </cell>
          <cell r="B28" t="str">
            <v>Growth Hormone</v>
          </cell>
          <cell r="C28" t="str">
            <v>PROTROPIN</v>
          </cell>
          <cell r="D28">
            <v>1</v>
          </cell>
          <cell r="E28">
            <v>0</v>
          </cell>
          <cell r="F28">
            <v>34.35</v>
          </cell>
          <cell r="G28">
            <v>2.2000000000000002</v>
          </cell>
          <cell r="H28">
            <v>3.75</v>
          </cell>
          <cell r="I28">
            <v>13.52</v>
          </cell>
          <cell r="J28">
            <v>0</v>
          </cell>
          <cell r="K28">
            <v>3</v>
          </cell>
          <cell r="L28">
            <v>31.35</v>
          </cell>
          <cell r="M28">
            <v>2.2000000000000002</v>
          </cell>
          <cell r="N28">
            <v>3.75</v>
          </cell>
          <cell r="O28">
            <v>13.52</v>
          </cell>
          <cell r="P28">
            <v>7021.67</v>
          </cell>
          <cell r="Q28">
            <v>10316.878048780487</v>
          </cell>
          <cell r="R28">
            <v>14.319000000000003</v>
          </cell>
          <cell r="S28">
            <v>0</v>
          </cell>
          <cell r="T28">
            <v>1.3879198660967586E-3</v>
          </cell>
          <cell r="U28">
            <v>3.0387099519612669E-3</v>
          </cell>
          <cell r="V28">
            <v>2.132428036464047E-4</v>
          </cell>
          <cell r="W28">
            <v>3.6348205167000799E-4</v>
          </cell>
          <cell r="X28">
            <v>1.3104739569542688E-3</v>
          </cell>
          <cell r="Y28">
            <v>6.3138286303287064E-3</v>
          </cell>
          <cell r="Z28">
            <v>7.6648432637819773E-3</v>
          </cell>
        </row>
        <row r="29">
          <cell r="A29" t="str">
            <v>SAIZEN</v>
          </cell>
          <cell r="B29" t="str">
            <v>Growth Hormone</v>
          </cell>
          <cell r="C29" t="str">
            <v>SAIZEN</v>
          </cell>
          <cell r="D29">
            <v>6</v>
          </cell>
          <cell r="E29">
            <v>0</v>
          </cell>
          <cell r="F29">
            <v>206.1</v>
          </cell>
          <cell r="G29">
            <v>13.2</v>
          </cell>
          <cell r="H29">
            <v>22.5</v>
          </cell>
          <cell r="I29">
            <v>65.819999999999993</v>
          </cell>
          <cell r="J29">
            <v>0</v>
          </cell>
          <cell r="K29">
            <v>3</v>
          </cell>
          <cell r="L29">
            <v>31.35</v>
          </cell>
          <cell r="M29">
            <v>2.1999999999999997</v>
          </cell>
          <cell r="N29">
            <v>3.75</v>
          </cell>
          <cell r="O29">
            <v>10.969999999999999</v>
          </cell>
          <cell r="P29">
            <v>2652.0783333333334</v>
          </cell>
          <cell r="Q29">
            <v>5396.2423367834399</v>
          </cell>
          <cell r="R29">
            <v>14.319000000000003</v>
          </cell>
          <cell r="S29">
            <v>0</v>
          </cell>
          <cell r="T29">
            <v>2.6535131497699171E-3</v>
          </cell>
          <cell r="U29">
            <v>5.8095982432632785E-3</v>
          </cell>
          <cell r="V29">
            <v>4.0769110479040542E-4</v>
          </cell>
          <cell r="W29">
            <v>6.9492801952910027E-4</v>
          </cell>
          <cell r="X29">
            <v>2.0328960997957946E-3</v>
          </cell>
          <cell r="Y29">
            <v>1.1598626617148495E-2</v>
          </cell>
          <cell r="Z29">
            <v>1.9332008167179577E-2</v>
          </cell>
        </row>
        <row r="30">
          <cell r="A30" t="str">
            <v>SEROSTIM</v>
          </cell>
          <cell r="B30" t="str">
            <v>Growth Hormone</v>
          </cell>
          <cell r="C30" t="str">
            <v>SEROSTIM</v>
          </cell>
          <cell r="D30">
            <v>3</v>
          </cell>
          <cell r="E30">
            <v>0</v>
          </cell>
          <cell r="F30">
            <v>103.05</v>
          </cell>
          <cell r="G30">
            <v>6.6</v>
          </cell>
          <cell r="H30">
            <v>11.25</v>
          </cell>
          <cell r="I30">
            <v>32.909999999999997</v>
          </cell>
          <cell r="J30">
            <v>0</v>
          </cell>
          <cell r="K30">
            <v>3</v>
          </cell>
          <cell r="L30">
            <v>31.35</v>
          </cell>
          <cell r="M30">
            <v>2.1999999999999997</v>
          </cell>
          <cell r="N30">
            <v>3.75</v>
          </cell>
          <cell r="O30">
            <v>10.969999999999999</v>
          </cell>
          <cell r="P30">
            <v>10866.24</v>
          </cell>
          <cell r="Q30">
            <v>17465.28</v>
          </cell>
          <cell r="R30">
            <v>14.319000000000003</v>
          </cell>
          <cell r="S30">
            <v>0</v>
          </cell>
          <cell r="T30">
            <v>8.1985516407409467E-4</v>
          </cell>
          <cell r="U30">
            <v>1.7949898312537792E-3</v>
          </cell>
          <cell r="V30">
            <v>1.2596419868447572E-4</v>
          </cell>
          <cell r="W30">
            <v>2.1471170230308361E-4</v>
          </cell>
          <cell r="X30">
            <v>6.2810329980395388E-4</v>
          </cell>
          <cell r="Y30">
            <v>3.5836241961193869E-3</v>
          </cell>
          <cell r="Z30">
            <v>4.7182834172630091E-3</v>
          </cell>
        </row>
        <row r="31">
          <cell r="A31" t="str">
            <v>MONARC-M</v>
          </cell>
          <cell r="B31" t="str">
            <v>Hemophilia</v>
          </cell>
          <cell r="C31" t="str">
            <v>MONARC-M</v>
          </cell>
          <cell r="D31">
            <v>1</v>
          </cell>
          <cell r="E31">
            <v>0</v>
          </cell>
          <cell r="F31">
            <v>34.35</v>
          </cell>
          <cell r="G31">
            <v>2.2000000000000002</v>
          </cell>
          <cell r="H31">
            <v>3.75</v>
          </cell>
          <cell r="I31">
            <v>12.29</v>
          </cell>
          <cell r="J31">
            <v>0</v>
          </cell>
          <cell r="K31">
            <v>3</v>
          </cell>
          <cell r="L31">
            <v>31.35</v>
          </cell>
          <cell r="M31">
            <v>2.2000000000000002</v>
          </cell>
          <cell r="N31">
            <v>3.75</v>
          </cell>
          <cell r="O31">
            <v>12.29</v>
          </cell>
          <cell r="P31">
            <v>6611.64</v>
          </cell>
          <cell r="Q31">
            <v>9299.0703125</v>
          </cell>
          <cell r="R31">
            <v>63.12</v>
          </cell>
          <cell r="S31">
            <v>0</v>
          </cell>
          <cell r="T31">
            <v>6.7877753236420639E-3</v>
          </cell>
          <cell r="U31">
            <v>3.371304759128307E-3</v>
          </cell>
          <cell r="V31">
            <v>2.3658279011426716E-4</v>
          </cell>
          <cell r="W31">
            <v>4.0326611951295536E-4</v>
          </cell>
          <cell r="X31">
            <v>1.3216374956837923E-3</v>
          </cell>
          <cell r="Y31">
            <v>1.2120566488081387E-2</v>
          </cell>
          <cell r="Z31">
            <v>7.9541535836796916E-3</v>
          </cell>
        </row>
        <row r="32">
          <cell r="A32" t="str">
            <v>STIMATE</v>
          </cell>
          <cell r="B32" t="str">
            <v>Hemophilia</v>
          </cell>
          <cell r="C32" t="str">
            <v>STIMATE</v>
          </cell>
          <cell r="D32">
            <v>1</v>
          </cell>
          <cell r="E32">
            <v>71.836142857142903</v>
          </cell>
          <cell r="F32">
            <v>34.35</v>
          </cell>
          <cell r="G32">
            <v>2.2000000000000002</v>
          </cell>
          <cell r="H32">
            <v>3.75</v>
          </cell>
          <cell r="I32">
            <v>12.29</v>
          </cell>
          <cell r="J32">
            <v>71.836142857142903</v>
          </cell>
          <cell r="K32">
            <v>3</v>
          </cell>
          <cell r="L32">
            <v>31.35</v>
          </cell>
          <cell r="M32">
            <v>2.2000000000000002</v>
          </cell>
          <cell r="N32">
            <v>3.75</v>
          </cell>
          <cell r="O32">
            <v>12.29</v>
          </cell>
          <cell r="P32">
            <v>1279.8</v>
          </cell>
          <cell r="Q32">
            <v>1079.6875</v>
          </cell>
          <cell r="R32">
            <v>0</v>
          </cell>
          <cell r="S32">
            <v>6.653419888360558E-2</v>
          </cell>
          <cell r="T32">
            <v>0</v>
          </cell>
          <cell r="U32">
            <v>2.903617945007236E-2</v>
          </cell>
          <cell r="V32">
            <v>2.0376266280752535E-3</v>
          </cell>
          <cell r="W32">
            <v>3.4732272069464545E-3</v>
          </cell>
          <cell r="X32">
            <v>1.1382923299565846E-2</v>
          </cell>
          <cell r="Y32">
            <v>0.11246415546826551</v>
          </cell>
          <cell r="Z32">
            <v>9.7223115218895803E-2</v>
          </cell>
        </row>
        <row r="33">
          <cell r="A33" t="str">
            <v>COPEGUS</v>
          </cell>
          <cell r="B33" t="str">
            <v>Hepatitis C</v>
          </cell>
          <cell r="C33" t="str">
            <v>COPEGUS</v>
          </cell>
          <cell r="D33">
            <v>18</v>
          </cell>
          <cell r="E33">
            <v>228.99442028403999</v>
          </cell>
          <cell r="F33">
            <v>618.29999999999995</v>
          </cell>
          <cell r="G33">
            <v>39.6</v>
          </cell>
          <cell r="H33">
            <v>67.5</v>
          </cell>
          <cell r="I33">
            <v>221.22</v>
          </cell>
          <cell r="J33">
            <v>12.721912238002222</v>
          </cell>
          <cell r="K33">
            <v>3</v>
          </cell>
          <cell r="L33">
            <v>31.349999999999994</v>
          </cell>
          <cell r="M33">
            <v>2.2000000000000002</v>
          </cell>
          <cell r="N33">
            <v>3.75</v>
          </cell>
          <cell r="O33">
            <v>12.29</v>
          </cell>
          <cell r="P33">
            <v>1691.9733333333334</v>
          </cell>
          <cell r="Q33">
            <v>2253.412701784197</v>
          </cell>
          <cell r="R33">
            <v>0</v>
          </cell>
          <cell r="S33">
            <v>5.6456201866304043E-3</v>
          </cell>
          <cell r="T33">
            <v>0</v>
          </cell>
          <cell r="U33">
            <v>1.3912231867326314E-2</v>
          </cell>
          <cell r="V33">
            <v>9.7629697314570657E-4</v>
          </cell>
          <cell r="W33">
            <v>1.6641425678619996E-3</v>
          </cell>
          <cell r="X33">
            <v>5.4539499090730595E-3</v>
          </cell>
          <cell r="Y33">
            <v>2.7652241504037486E-2</v>
          </cell>
          <cell r="Z33">
            <v>3.8601029313702087E-2</v>
          </cell>
        </row>
        <row r="34">
          <cell r="A34" t="str">
            <v>INFERGEN</v>
          </cell>
          <cell r="B34" t="str">
            <v>Hepatitis C</v>
          </cell>
          <cell r="C34" t="str">
            <v>INFERGEN</v>
          </cell>
          <cell r="D34">
            <v>2</v>
          </cell>
          <cell r="E34">
            <v>352.94107993206802</v>
          </cell>
          <cell r="F34">
            <v>68.7</v>
          </cell>
          <cell r="G34">
            <v>4.4000000000000004</v>
          </cell>
          <cell r="H34">
            <v>7.5</v>
          </cell>
          <cell r="I34">
            <v>24.58</v>
          </cell>
          <cell r="J34">
            <v>176.47053996603401</v>
          </cell>
          <cell r="K34">
            <v>3</v>
          </cell>
          <cell r="L34">
            <v>31.35</v>
          </cell>
          <cell r="M34">
            <v>2.2000000000000002</v>
          </cell>
          <cell r="N34">
            <v>3.75</v>
          </cell>
          <cell r="O34">
            <v>12.29</v>
          </cell>
          <cell r="P34">
            <v>2987.9050000000002</v>
          </cell>
          <cell r="Q34">
            <v>2581.9938038793102</v>
          </cell>
          <cell r="R34">
            <v>7.9740000000000011</v>
          </cell>
          <cell r="S34">
            <v>6.8346616363252413E-2</v>
          </cell>
          <cell r="T34">
            <v>3.0883110517226976E-3</v>
          </cell>
          <cell r="U34">
            <v>1.214177971802189E-2</v>
          </cell>
          <cell r="V34">
            <v>8.5205471705416787E-4</v>
          </cell>
          <cell r="W34">
            <v>1.4523659949786951E-3</v>
          </cell>
          <cell r="X34">
            <v>4.7598874875435099E-3</v>
          </cell>
          <cell r="Y34">
            <v>9.0641015332573377E-2</v>
          </cell>
          <cell r="Z34">
            <v>7.6662591336081373E-2</v>
          </cell>
        </row>
        <row r="35">
          <cell r="A35" t="str">
            <v>INTRON A</v>
          </cell>
          <cell r="B35" t="str">
            <v>Hepatitis C</v>
          </cell>
          <cell r="C35" t="str">
            <v>INTRON A</v>
          </cell>
          <cell r="D35">
            <v>4</v>
          </cell>
          <cell r="E35">
            <v>100.277333333333</v>
          </cell>
          <cell r="F35">
            <v>137.4</v>
          </cell>
          <cell r="G35">
            <v>8.8000000000000007</v>
          </cell>
          <cell r="H35">
            <v>15</v>
          </cell>
          <cell r="I35">
            <v>49.16</v>
          </cell>
          <cell r="J35">
            <v>25.069333333333251</v>
          </cell>
          <cell r="K35">
            <v>3</v>
          </cell>
          <cell r="L35">
            <v>31.35</v>
          </cell>
          <cell r="M35">
            <v>2.2000000000000002</v>
          </cell>
          <cell r="N35">
            <v>3.75</v>
          </cell>
          <cell r="O35">
            <v>12.29</v>
          </cell>
          <cell r="P35">
            <v>1146.2349999999999</v>
          </cell>
          <cell r="Q35">
            <v>4960.3948102678569</v>
          </cell>
          <cell r="R35">
            <v>7.9740000000000011</v>
          </cell>
          <cell r="S35">
            <v>5.0538987907657153E-3</v>
          </cell>
          <cell r="T35">
            <v>1.6075333325270961E-3</v>
          </cell>
          <cell r="U35">
            <v>6.3200614465418184E-3</v>
          </cell>
          <cell r="V35">
            <v>4.4351308396784692E-4</v>
          </cell>
          <cell r="W35">
            <v>7.5598821130882989E-4</v>
          </cell>
          <cell r="X35">
            <v>2.4776253645294719E-3</v>
          </cell>
          <cell r="Y35">
            <v>1.6658620229640781E-2</v>
          </cell>
          <cell r="Z35">
            <v>6.7751668142512947E-2</v>
          </cell>
        </row>
        <row r="36">
          <cell r="A36" t="str">
            <v>PEG-INTRON</v>
          </cell>
          <cell r="B36" t="str">
            <v>Hepatitis C</v>
          </cell>
          <cell r="C36" t="str">
            <v>PEG-INTRON</v>
          </cell>
          <cell r="D36">
            <v>23</v>
          </cell>
          <cell r="E36">
            <v>584.73129374978498</v>
          </cell>
          <cell r="F36">
            <v>790.05</v>
          </cell>
          <cell r="G36">
            <v>50.6</v>
          </cell>
          <cell r="H36">
            <v>86.25</v>
          </cell>
          <cell r="I36">
            <v>282.67</v>
          </cell>
          <cell r="J36">
            <v>25.423099728251522</v>
          </cell>
          <cell r="K36">
            <v>3</v>
          </cell>
          <cell r="L36">
            <v>31.35</v>
          </cell>
          <cell r="M36">
            <v>2.2000000000000002</v>
          </cell>
          <cell r="N36">
            <v>3.75</v>
          </cell>
          <cell r="O36">
            <v>12.290000000000001</v>
          </cell>
          <cell r="P36">
            <v>2163.6665217391305</v>
          </cell>
          <cell r="Q36">
            <v>3289.9373817443848</v>
          </cell>
          <cell r="R36">
            <v>1.7610000000000001</v>
          </cell>
          <cell r="S36">
            <v>7.7275330130361728E-3</v>
          </cell>
          <cell r="T36">
            <v>5.3526854637770825E-4</v>
          </cell>
          <cell r="U36">
            <v>9.5290567455656745E-3</v>
          </cell>
          <cell r="V36">
            <v>6.6870573653092448E-4</v>
          </cell>
          <cell r="W36">
            <v>1.1398393236322576E-3</v>
          </cell>
          <cell r="X36">
            <v>3.7356334099841191E-3</v>
          </cell>
          <cell r="Y36">
            <v>2.3336036775126856E-2</v>
          </cell>
          <cell r="Z36">
            <v>3.6055972093862902E-2</v>
          </cell>
        </row>
        <row r="37">
          <cell r="A37" t="str">
            <v>PEGASYS</v>
          </cell>
          <cell r="B37" t="str">
            <v>Hepatitis C</v>
          </cell>
          <cell r="C37" t="str">
            <v>PEGASYS</v>
          </cell>
          <cell r="D37">
            <v>28</v>
          </cell>
          <cell r="E37">
            <v>1218.74350303143</v>
          </cell>
          <cell r="F37">
            <v>961.8</v>
          </cell>
          <cell r="G37">
            <v>61.6</v>
          </cell>
          <cell r="H37">
            <v>105</v>
          </cell>
          <cell r="I37">
            <v>344.12</v>
          </cell>
          <cell r="J37">
            <v>43.526553679693926</v>
          </cell>
          <cell r="K37">
            <v>3</v>
          </cell>
          <cell r="L37">
            <v>31.35</v>
          </cell>
          <cell r="M37">
            <v>2.2000000000000002</v>
          </cell>
          <cell r="N37">
            <v>3.75</v>
          </cell>
          <cell r="O37">
            <v>12.290000000000001</v>
          </cell>
          <cell r="P37">
            <v>2643.9932142857142</v>
          </cell>
          <cell r="Q37">
            <v>3416.4573787061995</v>
          </cell>
          <cell r="R37">
            <v>3.7440000000000007</v>
          </cell>
          <cell r="S37">
            <v>1.2740259530524944E-2</v>
          </cell>
          <cell r="T37">
            <v>1.0958720057025386E-3</v>
          </cell>
          <cell r="U37">
            <v>9.1761718426214157E-3</v>
          </cell>
          <cell r="V37">
            <v>6.4394188369273106E-4</v>
          </cell>
          <cell r="W37">
            <v>1.0976282108398822E-3</v>
          </cell>
          <cell r="X37">
            <v>3.5972935229925747E-3</v>
          </cell>
          <cell r="Y37">
            <v>2.8351166996374088E-2</v>
          </cell>
          <cell r="Z37">
            <v>3.6352798925643359E-2</v>
          </cell>
        </row>
        <row r="38">
          <cell r="A38" t="str">
            <v>REBETOL</v>
          </cell>
          <cell r="B38" t="str">
            <v>Hepatitis C</v>
          </cell>
          <cell r="C38" t="str">
            <v>REBETOL</v>
          </cell>
          <cell r="D38">
            <v>33</v>
          </cell>
          <cell r="E38">
            <v>69.939596412556099</v>
          </cell>
          <cell r="F38">
            <v>1133.55</v>
          </cell>
          <cell r="G38">
            <v>72.599999999999994</v>
          </cell>
          <cell r="H38">
            <v>123.75</v>
          </cell>
          <cell r="I38">
            <v>405.57</v>
          </cell>
          <cell r="J38">
            <v>2.1193817094713969</v>
          </cell>
          <cell r="K38">
            <v>3</v>
          </cell>
          <cell r="L38">
            <v>31.35</v>
          </cell>
          <cell r="M38">
            <v>2.1999999999999997</v>
          </cell>
          <cell r="N38">
            <v>3.75</v>
          </cell>
          <cell r="O38">
            <v>12.29</v>
          </cell>
          <cell r="P38">
            <v>2831.5987878787882</v>
          </cell>
          <cell r="Q38">
            <v>3510.7751060820369</v>
          </cell>
          <cell r="R38">
            <v>0</v>
          </cell>
          <cell r="S38">
            <v>6.0367914361697452E-4</v>
          </cell>
          <cell r="T38">
            <v>0</v>
          </cell>
          <cell r="U38">
            <v>8.9296520149324092E-3</v>
          </cell>
          <cell r="V38">
            <v>6.2664224666192326E-4</v>
          </cell>
          <cell r="W38">
            <v>1.0681401931737331E-3</v>
          </cell>
          <cell r="X38">
            <v>3.5006514597613809E-3</v>
          </cell>
          <cell r="Y38">
            <v>1.4728765058146421E-2</v>
          </cell>
          <cell r="Z38">
            <v>1.9321021729372671E-2</v>
          </cell>
        </row>
        <row r="39">
          <cell r="A39" t="str">
            <v>ACTIMMUNE</v>
          </cell>
          <cell r="B39" t="str">
            <v>Immune Deficiency</v>
          </cell>
          <cell r="C39" t="str">
            <v>ACTIMMUNE</v>
          </cell>
          <cell r="D39">
            <v>3</v>
          </cell>
          <cell r="E39">
            <v>0</v>
          </cell>
          <cell r="F39">
            <v>103.05</v>
          </cell>
          <cell r="G39">
            <v>6.6</v>
          </cell>
          <cell r="H39">
            <v>11.25</v>
          </cell>
          <cell r="I39">
            <v>36.869999999999997</v>
          </cell>
          <cell r="J39">
            <v>0</v>
          </cell>
          <cell r="K39">
            <v>3</v>
          </cell>
          <cell r="L39">
            <v>31.35</v>
          </cell>
          <cell r="M39">
            <v>2.1999999999999997</v>
          </cell>
          <cell r="N39">
            <v>3.75</v>
          </cell>
          <cell r="O39">
            <v>12.29</v>
          </cell>
          <cell r="P39">
            <v>7143.4666666666672</v>
          </cell>
          <cell r="Q39">
            <v>15026.071045576407</v>
          </cell>
          <cell r="R39">
            <v>2.1239999999999997</v>
          </cell>
          <cell r="S39">
            <v>0</v>
          </cell>
          <cell r="T39">
            <v>1.4135431634507636E-4</v>
          </cell>
          <cell r="U39">
            <v>2.0863737370141922E-3</v>
          </cell>
          <cell r="V39">
            <v>1.4641219207117137E-4</v>
          </cell>
          <cell r="W39">
            <v>2.495662364849512E-4</v>
          </cell>
          <cell r="X39">
            <v>8.1791174570668005E-4</v>
          </cell>
          <cell r="Y39">
            <v>3.441618227622071E-3</v>
          </cell>
          <cell r="Z39">
            <v>7.3619717784082425E-3</v>
          </cell>
        </row>
        <row r="40">
          <cell r="A40" t="str">
            <v>BAYGAM</v>
          </cell>
          <cell r="B40" t="str">
            <v>Immune Deficiency</v>
          </cell>
          <cell r="C40" t="str">
            <v>BAYGAM</v>
          </cell>
          <cell r="D40">
            <v>2</v>
          </cell>
          <cell r="E40">
            <v>0</v>
          </cell>
          <cell r="F40">
            <v>68.7</v>
          </cell>
          <cell r="G40">
            <v>4.4000000000000004</v>
          </cell>
          <cell r="H40">
            <v>7.5</v>
          </cell>
          <cell r="I40">
            <v>24.58</v>
          </cell>
          <cell r="J40">
            <v>0</v>
          </cell>
          <cell r="K40">
            <v>3</v>
          </cell>
          <cell r="L40">
            <v>31.35</v>
          </cell>
          <cell r="M40">
            <v>2.2000000000000002</v>
          </cell>
          <cell r="N40">
            <v>3.75</v>
          </cell>
          <cell r="O40">
            <v>12.29</v>
          </cell>
          <cell r="P40">
            <v>80.655000000000001</v>
          </cell>
          <cell r="Q40">
            <v>309.36615459735577</v>
          </cell>
          <cell r="R40">
            <v>2.1239999999999997</v>
          </cell>
          <cell r="S40">
            <v>0</v>
          </cell>
          <cell r="T40">
            <v>6.8656508426541175E-3</v>
          </cell>
          <cell r="U40">
            <v>0.10133623065781856</v>
          </cell>
          <cell r="V40">
            <v>7.1113144321276189E-3</v>
          </cell>
          <cell r="W40">
            <v>1.2121558691126622E-2</v>
          </cell>
          <cell r="X40">
            <v>3.9726388350385645E-2</v>
          </cell>
          <cell r="Y40">
            <v>0.16716114297411255</v>
          </cell>
          <cell r="Z40">
            <v>0.65203645155291057</v>
          </cell>
        </row>
        <row r="41">
          <cell r="A41" t="str">
            <v>CAVERJECT</v>
          </cell>
          <cell r="B41" t="str">
            <v>Impotency</v>
          </cell>
          <cell r="C41" t="str">
            <v>CAVERJECT</v>
          </cell>
          <cell r="D41">
            <v>32</v>
          </cell>
          <cell r="E41">
            <v>215.76439274410799</v>
          </cell>
          <cell r="F41">
            <v>1099.2</v>
          </cell>
          <cell r="G41">
            <v>70.400000000000006</v>
          </cell>
          <cell r="H41">
            <v>120</v>
          </cell>
          <cell r="I41">
            <v>393.28</v>
          </cell>
          <cell r="J41">
            <v>6.7426372732533748</v>
          </cell>
          <cell r="K41">
            <v>3</v>
          </cell>
          <cell r="L41">
            <v>31.35</v>
          </cell>
          <cell r="M41">
            <v>2.2000000000000002</v>
          </cell>
          <cell r="N41">
            <v>3.75</v>
          </cell>
          <cell r="O41">
            <v>12.29</v>
          </cell>
          <cell r="P41">
            <v>289.8878125</v>
          </cell>
          <cell r="Q41">
            <v>503.02142300920912</v>
          </cell>
          <cell r="R41">
            <v>1.629</v>
          </cell>
          <cell r="S41">
            <v>1.340427457923583E-2</v>
          </cell>
          <cell r="T41">
            <v>3.2384306621671996E-3</v>
          </cell>
          <cell r="U41">
            <v>6.2323389354783119E-2</v>
          </cell>
          <cell r="V41">
            <v>4.3735711827917979E-3</v>
          </cell>
          <cell r="W41">
            <v>7.454950879758746E-3</v>
          </cell>
          <cell r="X41">
            <v>2.4432359016595996E-2</v>
          </cell>
          <cell r="Y41">
            <v>0.11522697567533269</v>
          </cell>
          <cell r="Z41">
            <v>0.20467447997060373</v>
          </cell>
        </row>
        <row r="42">
          <cell r="A42" t="str">
            <v>EDEX</v>
          </cell>
          <cell r="B42" t="str">
            <v>Impotency</v>
          </cell>
          <cell r="C42" t="str">
            <v>EDEX</v>
          </cell>
          <cell r="D42">
            <v>9</v>
          </cell>
          <cell r="E42">
            <v>16.2769152548561</v>
          </cell>
          <cell r="F42">
            <v>309.14999999999998</v>
          </cell>
          <cell r="G42">
            <v>19.8</v>
          </cell>
          <cell r="H42">
            <v>1.35</v>
          </cell>
          <cell r="I42">
            <v>59.04</v>
          </cell>
          <cell r="J42">
            <v>1.8085461394284554</v>
          </cell>
          <cell r="K42">
            <v>3</v>
          </cell>
          <cell r="L42">
            <v>31.349999999999994</v>
          </cell>
          <cell r="M42">
            <v>2.2000000000000002</v>
          </cell>
          <cell r="N42">
            <v>0.15000000000000002</v>
          </cell>
          <cell r="O42">
            <v>6.56</v>
          </cell>
          <cell r="P42">
            <v>457.18333333333328</v>
          </cell>
          <cell r="Q42">
            <v>601.9044186822299</v>
          </cell>
          <cell r="R42">
            <v>7.2269999999999994</v>
          </cell>
          <cell r="S42">
            <v>3.0047065336186894E-3</v>
          </cell>
          <cell r="T42">
            <v>1.2006889758048827E-2</v>
          </cell>
          <cell r="U42">
            <v>5.2084681598841942E-2</v>
          </cell>
          <cell r="V42">
            <v>3.6550653753573302E-3</v>
          </cell>
          <cell r="W42">
            <v>2.4920900286527255E-4</v>
          </cell>
          <cell r="X42">
            <v>1.0898740391974582E-2</v>
          </cell>
          <cell r="Y42">
            <v>8.1899292660706641E-2</v>
          </cell>
          <cell r="Z42">
            <v>9.8578716356155713E-2</v>
          </cell>
        </row>
        <row r="43">
          <cell r="A43" t="str">
            <v>MUSE</v>
          </cell>
          <cell r="B43" t="str">
            <v>Impotency</v>
          </cell>
          <cell r="C43" t="str">
            <v>MUSE</v>
          </cell>
          <cell r="D43">
            <v>16</v>
          </cell>
          <cell r="E43">
            <v>0</v>
          </cell>
          <cell r="F43">
            <v>549.6</v>
          </cell>
          <cell r="G43">
            <v>35.200000000000003</v>
          </cell>
          <cell r="H43">
            <v>60</v>
          </cell>
          <cell r="I43">
            <v>196.64</v>
          </cell>
          <cell r="J43">
            <v>0</v>
          </cell>
          <cell r="K43">
            <v>3</v>
          </cell>
          <cell r="L43">
            <v>31.35</v>
          </cell>
          <cell r="M43">
            <v>2.2000000000000002</v>
          </cell>
          <cell r="N43">
            <v>3.75</v>
          </cell>
          <cell r="O43">
            <v>12.29</v>
          </cell>
          <cell r="P43">
            <v>424.72</v>
          </cell>
          <cell r="Q43">
            <v>397.34806432366713</v>
          </cell>
          <cell r="R43">
            <v>0</v>
          </cell>
          <cell r="S43">
            <v>0</v>
          </cell>
          <cell r="T43">
            <v>0</v>
          </cell>
          <cell r="U43">
            <v>7.8898081593429592E-2</v>
          </cell>
          <cell r="V43">
            <v>5.5367074802406737E-3</v>
          </cell>
          <cell r="W43">
            <v>9.4375695685920569E-3</v>
          </cell>
          <cell r="X43">
            <v>3.0930061332799033E-2</v>
          </cell>
          <cell r="Y43">
            <v>0.12480241997506135</v>
          </cell>
          <cell r="Z43">
            <v>0.12382275381427764</v>
          </cell>
        </row>
        <row r="44">
          <cell r="A44" t="str">
            <v>CHORIONIC GONADOTROPIN</v>
          </cell>
          <cell r="B44" t="str">
            <v>Infertility</v>
          </cell>
          <cell r="C44" t="str">
            <v>CHORIONIC GONADOTROPIN</v>
          </cell>
          <cell r="D44">
            <v>2</v>
          </cell>
          <cell r="E44">
            <v>0</v>
          </cell>
          <cell r="F44">
            <v>68.7</v>
          </cell>
          <cell r="G44">
            <v>4.4000000000000004</v>
          </cell>
          <cell r="H44">
            <v>0.3</v>
          </cell>
          <cell r="I44">
            <v>1.8</v>
          </cell>
          <cell r="J44">
            <v>0</v>
          </cell>
          <cell r="K44">
            <v>3</v>
          </cell>
          <cell r="L44">
            <v>31.35</v>
          </cell>
          <cell r="M44">
            <v>2.2000000000000002</v>
          </cell>
          <cell r="N44">
            <v>0.15</v>
          </cell>
          <cell r="O44">
            <v>0.9</v>
          </cell>
          <cell r="P44">
            <v>31.13</v>
          </cell>
          <cell r="Q44">
            <v>91.875</v>
          </cell>
          <cell r="R44">
            <v>2.7750000000000004</v>
          </cell>
          <cell r="S44">
            <v>0</v>
          </cell>
          <cell r="T44">
            <v>3.0204081632653066E-2</v>
          </cell>
          <cell r="U44">
            <v>0.34122448979591841</v>
          </cell>
          <cell r="V44">
            <v>2.3945578231292518E-2</v>
          </cell>
          <cell r="W44">
            <v>1.6326530612244896E-3</v>
          </cell>
          <cell r="X44">
            <v>9.7959183673469383E-3</v>
          </cell>
          <cell r="Y44">
            <v>0.40680272108843546</v>
          </cell>
          <cell r="Z44">
            <v>1.174108576935432</v>
          </cell>
        </row>
        <row r="45">
          <cell r="A45" t="str">
            <v>FOLLISTIM</v>
          </cell>
          <cell r="B45" t="str">
            <v>Infertility</v>
          </cell>
          <cell r="C45" t="str">
            <v>FOLLISTIM</v>
          </cell>
          <cell r="D45">
            <v>2</v>
          </cell>
          <cell r="E45">
            <v>53.447817218571501</v>
          </cell>
          <cell r="F45">
            <v>68.7</v>
          </cell>
          <cell r="G45">
            <v>4.4000000000000004</v>
          </cell>
          <cell r="H45">
            <v>7.08</v>
          </cell>
          <cell r="I45">
            <v>22.88</v>
          </cell>
          <cell r="J45">
            <v>26.723908609285751</v>
          </cell>
          <cell r="K45">
            <v>3</v>
          </cell>
          <cell r="L45">
            <v>31.35</v>
          </cell>
          <cell r="M45">
            <v>2.2000000000000002</v>
          </cell>
          <cell r="N45">
            <v>3.54</v>
          </cell>
          <cell r="O45">
            <v>11.44</v>
          </cell>
          <cell r="P45">
            <v>3671.34</v>
          </cell>
          <cell r="Q45">
            <v>5235.8981788079473</v>
          </cell>
          <cell r="R45">
            <v>11.385</v>
          </cell>
          <cell r="S45">
            <v>5.103977903437756E-3</v>
          </cell>
          <cell r="T45">
            <v>2.1744120323195465E-3</v>
          </cell>
          <cell r="U45">
            <v>5.9875113933436789E-3</v>
          </cell>
          <cell r="V45">
            <v>4.2017623812938098E-4</v>
          </cell>
          <cell r="W45">
            <v>6.7610176499000388E-4</v>
          </cell>
          <cell r="X45">
            <v>2.1849164382727808E-3</v>
          </cell>
          <cell r="Y45">
            <v>1.6547095770493146E-2</v>
          </cell>
          <cell r="Z45">
            <v>2.1314808383120536E-2</v>
          </cell>
        </row>
        <row r="46">
          <cell r="A46" t="str">
            <v>GONAL-F</v>
          </cell>
          <cell r="B46" t="str">
            <v>Infertility</v>
          </cell>
          <cell r="C46" t="str">
            <v>GONAL-F</v>
          </cell>
          <cell r="D46">
            <v>4</v>
          </cell>
          <cell r="E46">
            <v>34.7948368035333</v>
          </cell>
          <cell r="F46">
            <v>137.4</v>
          </cell>
          <cell r="G46">
            <v>8.8000000000000007</v>
          </cell>
          <cell r="H46">
            <v>15</v>
          </cell>
          <cell r="I46">
            <v>49.16</v>
          </cell>
          <cell r="J46">
            <v>8.6987092008833251</v>
          </cell>
          <cell r="K46">
            <v>3</v>
          </cell>
          <cell r="L46">
            <v>31.35</v>
          </cell>
          <cell r="M46">
            <v>2.2000000000000002</v>
          </cell>
          <cell r="N46">
            <v>3.75</v>
          </cell>
          <cell r="O46">
            <v>12.29</v>
          </cell>
          <cell r="P46">
            <v>1815.105</v>
          </cell>
          <cell r="Q46">
            <v>4147.5367509363296</v>
          </cell>
          <cell r="R46">
            <v>11.385</v>
          </cell>
          <cell r="S46">
            <v>2.0973193785249868E-3</v>
          </cell>
          <cell r="T46">
            <v>2.7450028013446229E-3</v>
          </cell>
          <cell r="U46">
            <v>7.5587033660214258E-3</v>
          </cell>
          <cell r="V46">
            <v>5.3043532393132816E-4</v>
          </cell>
          <cell r="W46">
            <v>9.0415112033749101E-4</v>
          </cell>
          <cell r="X46">
            <v>2.9632046050527372E-3</v>
          </cell>
          <cell r="Y46">
            <v>1.6798816595212592E-2</v>
          </cell>
          <cell r="Z46">
            <v>3.3765930456300497E-2</v>
          </cell>
        </row>
        <row r="47">
          <cell r="A47" t="str">
            <v>NOVAREL</v>
          </cell>
          <cell r="B47" t="str">
            <v>Infertility</v>
          </cell>
          <cell r="C47" t="str">
            <v>NOVAREL</v>
          </cell>
          <cell r="D47">
            <v>2</v>
          </cell>
          <cell r="E47">
            <v>0</v>
          </cell>
          <cell r="F47">
            <v>68.7</v>
          </cell>
          <cell r="G47">
            <v>4.4000000000000004</v>
          </cell>
          <cell r="H47">
            <v>0.3</v>
          </cell>
          <cell r="I47">
            <v>1.8</v>
          </cell>
          <cell r="J47">
            <v>0</v>
          </cell>
          <cell r="K47">
            <v>3</v>
          </cell>
          <cell r="L47">
            <v>31.35</v>
          </cell>
          <cell r="M47">
            <v>2.2000000000000002</v>
          </cell>
          <cell r="N47">
            <v>0.15</v>
          </cell>
          <cell r="O47">
            <v>0.9</v>
          </cell>
          <cell r="P47">
            <v>75.545000000000002</v>
          </cell>
          <cell r="Q47">
            <v>149.68952371987953</v>
          </cell>
          <cell r="R47">
            <v>2.7750000000000004</v>
          </cell>
          <cell r="S47">
            <v>0</v>
          </cell>
          <cell r="T47">
            <v>1.8538371497480194E-2</v>
          </cell>
          <cell r="U47">
            <v>0.20943349421477625</v>
          </cell>
          <cell r="V47">
            <v>1.4697087313317632E-2</v>
          </cell>
          <cell r="W47">
            <v>1.0020741349989293E-3</v>
          </cell>
          <cell r="X47">
            <v>6.0124448099935762E-3</v>
          </cell>
          <cell r="Y47">
            <v>0.24968347197056656</v>
          </cell>
          <cell r="Z47">
            <v>0.48381759216361103</v>
          </cell>
        </row>
        <row r="48">
          <cell r="A48" t="str">
            <v>OVIDREL</v>
          </cell>
          <cell r="B48" t="str">
            <v>Infertility</v>
          </cell>
          <cell r="C48" t="str">
            <v>OVIDREL</v>
          </cell>
          <cell r="D48">
            <v>1</v>
          </cell>
          <cell r="E48">
            <v>2.1292489826119101</v>
          </cell>
          <cell r="F48">
            <v>34.35</v>
          </cell>
          <cell r="G48">
            <v>2.2000000000000002</v>
          </cell>
          <cell r="H48">
            <v>0.2</v>
          </cell>
          <cell r="I48">
            <v>6.56</v>
          </cell>
          <cell r="J48">
            <v>2.1292489826119101</v>
          </cell>
          <cell r="K48">
            <v>3</v>
          </cell>
          <cell r="L48">
            <v>31.35</v>
          </cell>
          <cell r="M48">
            <v>2.2000000000000002</v>
          </cell>
          <cell r="N48">
            <v>0.2</v>
          </cell>
          <cell r="O48">
            <v>6.56</v>
          </cell>
          <cell r="P48">
            <v>52.01</v>
          </cell>
          <cell r="Q48">
            <v>138.17222764756946</v>
          </cell>
          <cell r="R48">
            <v>7.4250000000000007</v>
          </cell>
          <cell r="S48">
            <v>1.5410108231322019E-2</v>
          </cell>
          <cell r="T48">
            <v>5.3737282277439E-2</v>
          </cell>
          <cell r="U48">
            <v>0.2268907473936313</v>
          </cell>
          <cell r="V48">
            <v>1.5922157711833775E-2</v>
          </cell>
          <cell r="W48">
            <v>1.4474688828939796E-3</v>
          </cell>
          <cell r="X48">
            <v>4.7476979358922526E-2</v>
          </cell>
          <cell r="Y48">
            <v>0.36088474385604258</v>
          </cell>
          <cell r="Z48">
            <v>0.87366369895427642</v>
          </cell>
        </row>
        <row r="49">
          <cell r="A49" t="str">
            <v>PERGONAL</v>
          </cell>
          <cell r="B49" t="str">
            <v>Infertility</v>
          </cell>
          <cell r="C49" t="str">
            <v>PERGONAL</v>
          </cell>
          <cell r="D49">
            <v>1</v>
          </cell>
          <cell r="E49">
            <v>0</v>
          </cell>
          <cell r="F49">
            <v>34.35</v>
          </cell>
          <cell r="G49">
            <v>2.2000000000000002</v>
          </cell>
          <cell r="H49">
            <v>0.15</v>
          </cell>
          <cell r="I49">
            <v>0.9</v>
          </cell>
          <cell r="J49">
            <v>0</v>
          </cell>
          <cell r="K49">
            <v>3</v>
          </cell>
          <cell r="L49">
            <v>31.35</v>
          </cell>
          <cell r="M49">
            <v>2.2000000000000002</v>
          </cell>
          <cell r="N49">
            <v>0.15</v>
          </cell>
          <cell r="O49">
            <v>0.9</v>
          </cell>
          <cell r="P49">
            <v>1020.9</v>
          </cell>
          <cell r="Q49">
            <v>2838.1595744680849</v>
          </cell>
          <cell r="R49">
            <v>21.105</v>
          </cell>
          <cell r="S49">
            <v>0</v>
          </cell>
          <cell r="T49">
            <v>7.4361569341834504E-3</v>
          </cell>
          <cell r="U49">
            <v>1.1045890541892972E-2</v>
          </cell>
          <cell r="V49">
            <v>7.7515021346617351E-4</v>
          </cell>
          <cell r="W49">
            <v>5.285115091814819E-5</v>
          </cell>
          <cell r="X49">
            <v>3.1710690550888917E-4</v>
          </cell>
          <cell r="Y49">
            <v>1.9627155745969634E-2</v>
          </cell>
          <cell r="Z49">
            <v>3.580174355960427E-2</v>
          </cell>
        </row>
        <row r="50">
          <cell r="A50" t="str">
            <v>PREGNYL</v>
          </cell>
          <cell r="B50" t="str">
            <v>Infertility</v>
          </cell>
          <cell r="C50" t="str">
            <v>PREGNYL</v>
          </cell>
          <cell r="D50">
            <v>4</v>
          </cell>
          <cell r="E50">
            <v>0</v>
          </cell>
          <cell r="F50">
            <v>137.4</v>
          </cell>
          <cell r="G50">
            <v>8.8000000000000007</v>
          </cell>
          <cell r="H50">
            <v>0.6</v>
          </cell>
          <cell r="I50">
            <v>3.6</v>
          </cell>
          <cell r="J50">
            <v>0</v>
          </cell>
          <cell r="K50">
            <v>3</v>
          </cell>
          <cell r="L50">
            <v>31.35</v>
          </cell>
          <cell r="M50">
            <v>2.2000000000000002</v>
          </cell>
          <cell r="N50">
            <v>0.15</v>
          </cell>
          <cell r="O50">
            <v>0.9</v>
          </cell>
          <cell r="P50">
            <v>156.78</v>
          </cell>
          <cell r="Q50">
            <v>102.38506822183099</v>
          </cell>
          <cell r="R50">
            <v>2.7750000000000004</v>
          </cell>
          <cell r="S50">
            <v>0</v>
          </cell>
          <cell r="T50">
            <v>2.7103561566102496E-2</v>
          </cell>
          <cell r="U50">
            <v>0.30619699282786061</v>
          </cell>
          <cell r="V50">
            <v>2.1487508268621797E-2</v>
          </cell>
          <cell r="W50">
            <v>1.4650573819514859E-3</v>
          </cell>
          <cell r="X50">
            <v>8.790344291708916E-3</v>
          </cell>
          <cell r="Y50">
            <v>0.36504346433624529</v>
          </cell>
          <cell r="Z50">
            <v>0.23312922566653907</v>
          </cell>
        </row>
        <row r="51">
          <cell r="A51" t="str">
            <v>REPRONEX</v>
          </cell>
          <cell r="B51" t="str">
            <v>Infertility</v>
          </cell>
          <cell r="C51" t="str">
            <v>REPRONEX</v>
          </cell>
          <cell r="D51">
            <v>1</v>
          </cell>
          <cell r="E51">
            <v>0.46215321153136801</v>
          </cell>
          <cell r="F51">
            <v>34.35</v>
          </cell>
          <cell r="G51">
            <v>2.2000000000000002</v>
          </cell>
          <cell r="H51">
            <v>3.75</v>
          </cell>
          <cell r="I51">
            <v>12.29</v>
          </cell>
          <cell r="J51">
            <v>0.46215321153136801</v>
          </cell>
          <cell r="K51">
            <v>3</v>
          </cell>
          <cell r="L51">
            <v>31.35</v>
          </cell>
          <cell r="M51">
            <v>2.2000000000000002</v>
          </cell>
          <cell r="N51">
            <v>3.75</v>
          </cell>
          <cell r="O51">
            <v>12.29</v>
          </cell>
          <cell r="P51">
            <v>1144.3699999999999</v>
          </cell>
          <cell r="Q51">
            <v>2048.6076388888887</v>
          </cell>
          <cell r="R51">
            <v>13.904999999999999</v>
          </cell>
          <cell r="S51">
            <v>2.255938144319465E-4</v>
          </cell>
          <cell r="T51">
            <v>6.7875369280286924E-3</v>
          </cell>
          <cell r="U51">
            <v>1.530307678487591E-2</v>
          </cell>
          <cell r="V51">
            <v>1.0739001252544499E-3</v>
          </cell>
          <cell r="W51">
            <v>1.8305115771382666E-3</v>
          </cell>
          <cell r="X51">
            <v>5.9991966088078115E-3</v>
          </cell>
          <cell r="Y51">
            <v>3.1219815838537075E-2</v>
          </cell>
          <cell r="Z51">
            <v>4.6359265981746611E-2</v>
          </cell>
        </row>
        <row r="52">
          <cell r="A52" t="str">
            <v>AVONEX</v>
          </cell>
          <cell r="B52" t="str">
            <v>MS</v>
          </cell>
          <cell r="C52" t="str">
            <v>AVONEX ADMINISTRATION PACK</v>
          </cell>
          <cell r="D52">
            <v>176</v>
          </cell>
          <cell r="E52">
            <v>2009.23881465826</v>
          </cell>
          <cell r="F52">
            <v>6045.6</v>
          </cell>
          <cell r="G52">
            <v>387.2</v>
          </cell>
          <cell r="H52">
            <v>660</v>
          </cell>
          <cell r="I52">
            <v>2379.52</v>
          </cell>
          <cell r="J52">
            <v>11.416129628740114</v>
          </cell>
          <cell r="K52">
            <v>3</v>
          </cell>
          <cell r="L52">
            <v>31.35</v>
          </cell>
          <cell r="M52">
            <v>2.1999999999999997</v>
          </cell>
          <cell r="N52">
            <v>3.75</v>
          </cell>
          <cell r="O52">
            <v>13.52</v>
          </cell>
          <cell r="P52">
            <v>2629.0657954545454</v>
          </cell>
          <cell r="Q52">
            <v>3632.66</v>
          </cell>
          <cell r="R52">
            <v>0</v>
          </cell>
          <cell r="S52">
            <v>3.1426364231004595E-3</v>
          </cell>
          <cell r="T52">
            <v>0</v>
          </cell>
          <cell r="U52">
            <v>8.6300396954297962E-3</v>
          </cell>
          <cell r="V52">
            <v>6.0561682073191538E-4</v>
          </cell>
          <cell r="W52">
            <v>1.032301398974856E-3</v>
          </cell>
          <cell r="X52">
            <v>3.7217906437706804E-3</v>
          </cell>
          <cell r="Y52">
            <v>1.7132384982007708E-2</v>
          </cell>
          <cell r="Z52">
            <v>2.4813426024380372E-2</v>
          </cell>
        </row>
        <row r="53">
          <cell r="A53" t="str">
            <v>BETASERON</v>
          </cell>
          <cell r="B53" t="str">
            <v>MS</v>
          </cell>
          <cell r="C53" t="str">
            <v>BETASERON</v>
          </cell>
          <cell r="D53">
            <v>70</v>
          </cell>
          <cell r="E53">
            <v>552.11500928172097</v>
          </cell>
          <cell r="F53">
            <v>2404.5</v>
          </cell>
          <cell r="G53">
            <v>154</v>
          </cell>
          <cell r="H53">
            <v>247.8</v>
          </cell>
          <cell r="I53">
            <v>504.7</v>
          </cell>
          <cell r="J53">
            <v>7.8873572754531569</v>
          </cell>
          <cell r="K53">
            <v>3</v>
          </cell>
          <cell r="L53">
            <v>31.35</v>
          </cell>
          <cell r="M53">
            <v>2.2000000000000002</v>
          </cell>
          <cell r="N53">
            <v>3.54</v>
          </cell>
          <cell r="O53">
            <v>7.21</v>
          </cell>
          <cell r="P53">
            <v>2565.2301428571427</v>
          </cell>
          <cell r="Q53">
            <v>3540.9911920140926</v>
          </cell>
          <cell r="R53">
            <v>2.6189999999999998</v>
          </cell>
          <cell r="S53">
            <v>2.2274433478516732E-3</v>
          </cell>
          <cell r="T53">
            <v>7.396234155867329E-4</v>
          </cell>
          <cell r="U53">
            <v>8.8534532564505837E-3</v>
          </cell>
          <cell r="V53">
            <v>6.2129496536495322E-4</v>
          </cell>
          <cell r="W53">
            <v>9.9972008063269752E-4</v>
          </cell>
          <cell r="X53">
            <v>2.0361530455824148E-3</v>
          </cell>
          <cell r="Y53">
            <v>1.5477688111469056E-2</v>
          </cell>
          <cell r="Z53">
            <v>2.1513608605107724E-2</v>
          </cell>
        </row>
        <row r="54">
          <cell r="A54" t="str">
            <v>COPAXONE</v>
          </cell>
          <cell r="B54" t="str">
            <v>MS</v>
          </cell>
          <cell r="C54" t="str">
            <v>COPAXONE</v>
          </cell>
          <cell r="D54">
            <v>132</v>
          </cell>
          <cell r="E54">
            <v>339.18382564472802</v>
          </cell>
          <cell r="F54">
            <v>4534.2</v>
          </cell>
          <cell r="G54">
            <v>290.39999999999998</v>
          </cell>
          <cell r="H54">
            <v>550.44000000000005</v>
          </cell>
          <cell r="I54">
            <v>2046</v>
          </cell>
          <cell r="J54">
            <v>2.5695744367024851</v>
          </cell>
          <cell r="K54">
            <v>3</v>
          </cell>
          <cell r="L54">
            <v>31.35</v>
          </cell>
          <cell r="M54">
            <v>2.1999999999999997</v>
          </cell>
          <cell r="N54">
            <v>4.1700000000000008</v>
          </cell>
          <cell r="O54">
            <v>15.5</v>
          </cell>
          <cell r="P54">
            <v>2614.7767424242425</v>
          </cell>
          <cell r="Q54">
            <v>3345.2396434189827</v>
          </cell>
          <cell r="R54">
            <v>2.6189999999999998</v>
          </cell>
          <cell r="S54">
            <v>7.6812865761577138E-4</v>
          </cell>
          <cell r="T54">
            <v>7.8290355226188406E-4</v>
          </cell>
          <cell r="U54">
            <v>9.3715259119549702E-3</v>
          </cell>
          <cell r="V54">
            <v>6.5765094118982233E-4</v>
          </cell>
          <cell r="W54">
            <v>1.2465474658007092E-3</v>
          </cell>
          <cell r="X54">
            <v>4.6334498129282945E-3</v>
          </cell>
          <cell r="Y54">
            <v>1.7460206341751452E-2</v>
          </cell>
          <cell r="Z54">
            <v>2.2483592378214592E-2</v>
          </cell>
        </row>
        <row r="55">
          <cell r="A55" t="str">
            <v>REBIF</v>
          </cell>
          <cell r="B55" t="str">
            <v>MS</v>
          </cell>
          <cell r="C55" t="str">
            <v>REBIF</v>
          </cell>
          <cell r="D55">
            <v>25</v>
          </cell>
          <cell r="E55">
            <v>569.15537993544694</v>
          </cell>
          <cell r="F55">
            <v>858.75</v>
          </cell>
          <cell r="G55">
            <v>55</v>
          </cell>
          <cell r="H55">
            <v>93.75</v>
          </cell>
          <cell r="I55">
            <v>338</v>
          </cell>
          <cell r="J55">
            <v>22.766215197417878</v>
          </cell>
          <cell r="K55">
            <v>3</v>
          </cell>
          <cell r="L55">
            <v>31.35</v>
          </cell>
          <cell r="M55">
            <v>2.2000000000000002</v>
          </cell>
          <cell r="N55">
            <v>3.75</v>
          </cell>
          <cell r="O55">
            <v>13.52</v>
          </cell>
          <cell r="P55">
            <v>3114.7224000000001</v>
          </cell>
          <cell r="Q55">
            <v>3824.4787224896836</v>
          </cell>
          <cell r="R55">
            <v>2.6189999999999998</v>
          </cell>
          <cell r="S55">
            <v>5.9527629382645332E-3</v>
          </cell>
          <cell r="T55">
            <v>6.8479920795455921E-4</v>
          </cell>
          <cell r="U55">
            <v>8.1971955591353327E-3</v>
          </cell>
          <cell r="V55">
            <v>5.7524179362353212E-4</v>
          </cell>
          <cell r="W55">
            <v>9.8052578458556589E-4</v>
          </cell>
          <cell r="X55">
            <v>3.5351222953591602E-3</v>
          </cell>
          <cell r="Y55">
            <v>1.9925647578922682E-2</v>
          </cell>
          <cell r="Z55">
            <v>2.4588456164638575E-2</v>
          </cell>
        </row>
        <row r="56">
          <cell r="A56" t="str">
            <v>LEUKINE</v>
          </cell>
          <cell r="B56" t="str">
            <v>Neutropenia</v>
          </cell>
          <cell r="C56" t="str">
            <v>LEUKINE</v>
          </cell>
          <cell r="D56">
            <v>1</v>
          </cell>
          <cell r="E56">
            <v>0</v>
          </cell>
          <cell r="F56">
            <v>34.35</v>
          </cell>
          <cell r="G56">
            <v>2.2000000000000002</v>
          </cell>
          <cell r="H56">
            <v>3.75</v>
          </cell>
          <cell r="I56">
            <v>12.29</v>
          </cell>
          <cell r="J56">
            <v>0</v>
          </cell>
          <cell r="K56">
            <v>3</v>
          </cell>
          <cell r="L56">
            <v>31.35</v>
          </cell>
          <cell r="M56">
            <v>2.2000000000000002</v>
          </cell>
          <cell r="N56">
            <v>3.75</v>
          </cell>
          <cell r="O56">
            <v>12.29</v>
          </cell>
          <cell r="P56">
            <v>1522.46</v>
          </cell>
          <cell r="Q56">
            <v>7292.9338073730469</v>
          </cell>
          <cell r="R56">
            <v>5.859</v>
          </cell>
          <cell r="S56">
            <v>0</v>
          </cell>
          <cell r="T56">
            <v>8.0338038912085546E-4</v>
          </cell>
          <cell r="U56">
            <v>4.2986815495713974E-3</v>
          </cell>
          <cell r="V56">
            <v>3.0166186312781737E-4</v>
          </cell>
          <cell r="W56">
            <v>5.1419635760423417E-4</v>
          </cell>
          <cell r="X56">
            <v>1.6851928626549432E-3</v>
          </cell>
          <cell r="Y56">
            <v>7.603113022079248E-3</v>
          </cell>
          <cell r="Z56">
            <v>3.4542779449049564E-2</v>
          </cell>
        </row>
        <row r="57">
          <cell r="A57" t="str">
            <v>NEULASTA</v>
          </cell>
          <cell r="B57" t="str">
            <v>Neutropenia</v>
          </cell>
          <cell r="C57" t="str">
            <v>NEULASTA</v>
          </cell>
          <cell r="D57">
            <v>3</v>
          </cell>
          <cell r="E57">
            <v>0</v>
          </cell>
          <cell r="F57">
            <v>103.05</v>
          </cell>
          <cell r="G57">
            <v>6.6</v>
          </cell>
          <cell r="H57">
            <v>11.25</v>
          </cell>
          <cell r="I57">
            <v>36.869999999999997</v>
          </cell>
          <cell r="J57">
            <v>0</v>
          </cell>
          <cell r="K57">
            <v>3</v>
          </cell>
          <cell r="L57">
            <v>31.35</v>
          </cell>
          <cell r="M57">
            <v>2.1999999999999997</v>
          </cell>
          <cell r="N57">
            <v>3.75</v>
          </cell>
          <cell r="O57">
            <v>12.29</v>
          </cell>
          <cell r="P57">
            <v>5015</v>
          </cell>
          <cell r="Q57">
            <v>8850</v>
          </cell>
          <cell r="R57">
            <v>1.9590000000000001</v>
          </cell>
          <cell r="S57">
            <v>0</v>
          </cell>
          <cell r="T57">
            <v>2.2135593220338985E-4</v>
          </cell>
          <cell r="U57">
            <v>3.5423728813559325E-3</v>
          </cell>
          <cell r="V57">
            <v>2.485875706214689E-4</v>
          </cell>
          <cell r="W57">
            <v>4.2372881355932202E-4</v>
          </cell>
          <cell r="X57">
            <v>1.3887005649717513E-3</v>
          </cell>
          <cell r="Y57">
            <v>5.8247457627118651E-3</v>
          </cell>
          <cell r="Z57">
            <v>1.048654037886341E-2</v>
          </cell>
        </row>
        <row r="58">
          <cell r="A58" t="str">
            <v>NEUPOGEN</v>
          </cell>
          <cell r="B58" t="str">
            <v>Neutropenia</v>
          </cell>
          <cell r="C58" t="str">
            <v>NEUPOGEN</v>
          </cell>
          <cell r="D58">
            <v>16</v>
          </cell>
          <cell r="E58">
            <v>241.15142742973799</v>
          </cell>
          <cell r="F58">
            <v>549.6</v>
          </cell>
          <cell r="G58">
            <v>35.200000000000003</v>
          </cell>
          <cell r="H58">
            <v>60</v>
          </cell>
          <cell r="I58">
            <v>196.64</v>
          </cell>
          <cell r="J58">
            <v>15.071964214358625</v>
          </cell>
          <cell r="K58">
            <v>3</v>
          </cell>
          <cell r="L58">
            <v>31.35</v>
          </cell>
          <cell r="M58">
            <v>2.2000000000000002</v>
          </cell>
          <cell r="N58">
            <v>3.75</v>
          </cell>
          <cell r="O58">
            <v>12.29</v>
          </cell>
          <cell r="P58">
            <v>3333.8556250000001</v>
          </cell>
          <cell r="Q58">
            <v>6005.7427566225169</v>
          </cell>
          <cell r="R58">
            <v>5.859</v>
          </cell>
          <cell r="S58">
            <v>2.5095920396754935E-3</v>
          </cell>
          <cell r="T58">
            <v>9.7556626006654976E-4</v>
          </cell>
          <cell r="U58">
            <v>5.2200037981031469E-3</v>
          </cell>
          <cell r="V58">
            <v>3.6631605600723839E-4</v>
          </cell>
          <cell r="W58">
            <v>6.2440236819415629E-4</v>
          </cell>
          <cell r="X58">
            <v>2.0463746946949813E-3</v>
          </cell>
          <cell r="Y58">
            <v>1.1742255216741566E-2</v>
          </cell>
          <cell r="Z58">
            <v>2.0295409227374279E-2</v>
          </cell>
        </row>
        <row r="59">
          <cell r="A59" t="str">
            <v>HYALGAN</v>
          </cell>
          <cell r="B59" t="str">
            <v>Osteo-Arthritis</v>
          </cell>
          <cell r="C59" t="str">
            <v>HYALGAN</v>
          </cell>
          <cell r="D59">
            <v>1</v>
          </cell>
          <cell r="E59">
            <v>10.647114478114499</v>
          </cell>
          <cell r="F59">
            <v>34.35</v>
          </cell>
          <cell r="G59">
            <v>2.2000000000000002</v>
          </cell>
          <cell r="H59">
            <v>3.75</v>
          </cell>
          <cell r="I59">
            <v>12.29</v>
          </cell>
          <cell r="J59">
            <v>10.647114478114499</v>
          </cell>
          <cell r="K59">
            <v>3</v>
          </cell>
          <cell r="L59">
            <v>31.35</v>
          </cell>
          <cell r="M59">
            <v>2.2000000000000002</v>
          </cell>
          <cell r="N59">
            <v>3.75</v>
          </cell>
          <cell r="O59">
            <v>12.29</v>
          </cell>
          <cell r="P59">
            <v>519.07000000000005</v>
          </cell>
          <cell r="Q59">
            <v>781.53774671052633</v>
          </cell>
          <cell r="R59">
            <v>0</v>
          </cell>
          <cell r="S59">
            <v>1.3623288859595009E-2</v>
          </cell>
          <cell r="T59">
            <v>0</v>
          </cell>
          <cell r="U59">
            <v>4.011322566562063E-2</v>
          </cell>
          <cell r="V59">
            <v>2.8149632046049569E-3</v>
          </cell>
          <cell r="W59">
            <v>4.7982327351220851E-3</v>
          </cell>
          <cell r="X59">
            <v>1.5725408083906777E-2</v>
          </cell>
          <cell r="Y59">
            <v>7.7075118548849464E-2</v>
          </cell>
          <cell r="Z59">
            <v>0.12182771972588374</v>
          </cell>
        </row>
        <row r="60">
          <cell r="A60" t="str">
            <v>SUPARTZ</v>
          </cell>
          <cell r="B60" t="str">
            <v>Osteo-Arthritis</v>
          </cell>
          <cell r="C60" t="str">
            <v>SUPARTZ</v>
          </cell>
          <cell r="D60">
            <v>2</v>
          </cell>
          <cell r="E60">
            <v>81.434365781710895</v>
          </cell>
          <cell r="F60">
            <v>68.7</v>
          </cell>
          <cell r="G60">
            <v>4.4000000000000004</v>
          </cell>
          <cell r="H60">
            <v>7.5</v>
          </cell>
          <cell r="I60">
            <v>24.58</v>
          </cell>
          <cell r="J60">
            <v>40.717182890855447</v>
          </cell>
          <cell r="K60">
            <v>3</v>
          </cell>
          <cell r="L60">
            <v>31.35</v>
          </cell>
          <cell r="M60">
            <v>2.2000000000000002</v>
          </cell>
          <cell r="N60">
            <v>3.75</v>
          </cell>
          <cell r="O60">
            <v>12.29</v>
          </cell>
          <cell r="P60">
            <v>850</v>
          </cell>
          <cell r="Q60">
            <v>918.02589699074076</v>
          </cell>
          <cell r="R60">
            <v>0</v>
          </cell>
          <cell r="S60">
            <v>4.4352978520894738E-2</v>
          </cell>
          <cell r="T60">
            <v>0</v>
          </cell>
          <cell r="U60">
            <v>3.4149363436003589E-2</v>
          </cell>
          <cell r="V60">
            <v>2.3964465569125326E-3</v>
          </cell>
          <cell r="W60">
            <v>4.0848520856463623E-3</v>
          </cell>
          <cell r="X60">
            <v>1.338742190202501E-2</v>
          </cell>
          <cell r="Y60">
            <v>9.8371062501482226E-2</v>
          </cell>
          <cell r="Z60">
            <v>0.10977315634218288</v>
          </cell>
        </row>
        <row r="61">
          <cell r="A61" t="str">
            <v>SYNVISC</v>
          </cell>
          <cell r="B61" t="str">
            <v>Osteo-Arthritis</v>
          </cell>
          <cell r="C61" t="str">
            <v>SYNVISC</v>
          </cell>
          <cell r="D61">
            <v>11</v>
          </cell>
          <cell r="E61">
            <v>0</v>
          </cell>
          <cell r="F61">
            <v>377.85</v>
          </cell>
          <cell r="G61">
            <v>24.2</v>
          </cell>
          <cell r="H61">
            <v>41.25</v>
          </cell>
          <cell r="I61">
            <v>135.19</v>
          </cell>
          <cell r="J61">
            <v>0</v>
          </cell>
          <cell r="K61">
            <v>3</v>
          </cell>
          <cell r="L61">
            <v>31.35</v>
          </cell>
          <cell r="M61">
            <v>2.1999999999999997</v>
          </cell>
          <cell r="N61">
            <v>3.75</v>
          </cell>
          <cell r="O61">
            <v>12.29</v>
          </cell>
          <cell r="P61">
            <v>608.26181818181817</v>
          </cell>
          <cell r="Q61">
            <v>1005.4905690537084</v>
          </cell>
          <cell r="R61">
            <v>0</v>
          </cell>
          <cell r="S61">
            <v>0</v>
          </cell>
          <cell r="T61">
            <v>0</v>
          </cell>
          <cell r="U61">
            <v>3.1178810587457074E-2</v>
          </cell>
          <cell r="V61">
            <v>2.1879867078917238E-3</v>
          </cell>
          <cell r="W61">
            <v>3.7295227975427119E-3</v>
          </cell>
          <cell r="X61">
            <v>1.2222889381813314E-2</v>
          </cell>
          <cell r="Y61">
            <v>4.931920947470482E-2</v>
          </cell>
          <cell r="Z61">
            <v>8.6459479171648576E-2</v>
          </cell>
        </row>
        <row r="62">
          <cell r="A62" t="str">
            <v>FORTEO</v>
          </cell>
          <cell r="B62" t="str">
            <v>Osteoporosis</v>
          </cell>
          <cell r="C62" t="str">
            <v>FORTEO</v>
          </cell>
          <cell r="D62">
            <v>77</v>
          </cell>
          <cell r="E62">
            <v>1907.4810922311799</v>
          </cell>
          <cell r="F62">
            <v>2644.95</v>
          </cell>
          <cell r="G62">
            <v>169.4</v>
          </cell>
          <cell r="H62">
            <v>288.75</v>
          </cell>
          <cell r="I62">
            <v>946.33</v>
          </cell>
          <cell r="J62">
            <v>24.772481717288052</v>
          </cell>
          <cell r="K62">
            <v>3</v>
          </cell>
          <cell r="L62">
            <v>31.349999999999994</v>
          </cell>
          <cell r="M62">
            <v>2.2000000000000002</v>
          </cell>
          <cell r="N62">
            <v>3.75</v>
          </cell>
          <cell r="O62">
            <v>12.290000000000001</v>
          </cell>
          <cell r="P62">
            <v>1226.6772727272726</v>
          </cell>
          <cell r="Q62">
            <v>1588.7491034836066</v>
          </cell>
          <cell r="R62">
            <v>0</v>
          </cell>
          <cell r="S62">
            <v>1.5592444183269787E-2</v>
          </cell>
          <cell r="T62">
            <v>0</v>
          </cell>
          <cell r="U62">
            <v>1.9732505233998061E-2</v>
          </cell>
          <cell r="V62">
            <v>1.3847372094033729E-3</v>
          </cell>
          <cell r="W62">
            <v>2.3603475160284765E-3</v>
          </cell>
          <cell r="X62">
            <v>7.735645592530661E-3</v>
          </cell>
          <cell r="Y62">
            <v>4.6805679735230359E-2</v>
          </cell>
          <cell r="Z62">
            <v>6.3066695240295761E-2</v>
          </cell>
        </row>
        <row r="63">
          <cell r="A63" t="str">
            <v>ENBREL</v>
          </cell>
          <cell r="B63" t="str">
            <v>Rheumatoid Arthritis</v>
          </cell>
          <cell r="C63" t="str">
            <v>ENBREL</v>
          </cell>
          <cell r="D63">
            <v>298</v>
          </cell>
          <cell r="E63">
            <v>7767.3094572712198</v>
          </cell>
          <cell r="F63">
            <v>10236.299999999999</v>
          </cell>
          <cell r="G63">
            <v>655.6</v>
          </cell>
          <cell r="H63">
            <v>1117.5</v>
          </cell>
          <cell r="I63">
            <v>4028.96</v>
          </cell>
          <cell r="J63">
            <v>26.064796836480603</v>
          </cell>
          <cell r="K63">
            <v>3</v>
          </cell>
          <cell r="L63">
            <v>31.349999999999994</v>
          </cell>
          <cell r="M63">
            <v>2.2000000000000002</v>
          </cell>
          <cell r="N63">
            <v>3.75</v>
          </cell>
          <cell r="O63">
            <v>13.52</v>
          </cell>
          <cell r="P63">
            <v>2824.0822818791949</v>
          </cell>
          <cell r="Q63">
            <v>3781.7457981931557</v>
          </cell>
          <cell r="R63">
            <v>2.1239999999999997</v>
          </cell>
          <cell r="S63">
            <v>6.8922656961591267E-3</v>
          </cell>
          <cell r="T63">
            <v>5.6164536522121747E-4</v>
          </cell>
          <cell r="U63">
            <v>8.2898221279120374E-3</v>
          </cell>
          <cell r="V63">
            <v>5.8174190371312559E-4</v>
          </cell>
          <cell r="W63">
            <v>9.9160551769282763E-4</v>
          </cell>
          <cell r="X63">
            <v>3.5750684264552078E-3</v>
          </cell>
          <cell r="Y63">
            <v>2.0892149037153546E-2</v>
          </cell>
          <cell r="Z63">
            <v>2.8286993388635908E-2</v>
          </cell>
        </row>
        <row r="64">
          <cell r="A64" t="str">
            <v>HUMIRA</v>
          </cell>
          <cell r="B64" t="str">
            <v>Rheumatoid Arthritis</v>
          </cell>
          <cell r="C64" t="str">
            <v>HUMIRA</v>
          </cell>
          <cell r="D64">
            <v>64</v>
          </cell>
          <cell r="E64">
            <v>1347.66304007904</v>
          </cell>
          <cell r="F64">
            <v>2198.4</v>
          </cell>
          <cell r="G64">
            <v>140.80000000000001</v>
          </cell>
          <cell r="H64">
            <v>240</v>
          </cell>
          <cell r="I64">
            <v>786.56</v>
          </cell>
          <cell r="J64">
            <v>21.057235001235</v>
          </cell>
          <cell r="K64">
            <v>3</v>
          </cell>
          <cell r="L64">
            <v>31.35</v>
          </cell>
          <cell r="M64">
            <v>2.2000000000000002</v>
          </cell>
          <cell r="N64">
            <v>3.75</v>
          </cell>
          <cell r="O64">
            <v>12.29</v>
          </cell>
          <cell r="P64">
            <v>3143.5812500000002</v>
          </cell>
          <cell r="Q64">
            <v>4022.6195457262402</v>
          </cell>
          <cell r="R64">
            <v>2.6189999999999998</v>
          </cell>
          <cell r="S64">
            <v>5.2347070762898476E-3</v>
          </cell>
          <cell r="T64">
            <v>6.5106828280156622E-4</v>
          </cell>
          <cell r="U64">
            <v>7.7934290438446373E-3</v>
          </cell>
          <cell r="V64">
            <v>5.4690730132243067E-4</v>
          </cell>
          <cell r="W64">
            <v>9.3222835452687043E-4</v>
          </cell>
          <cell r="X64">
            <v>3.0552230605693964E-3</v>
          </cell>
          <cell r="Y64">
            <v>1.8213563119354747E-2</v>
          </cell>
          <cell r="Z64">
            <v>2.3427813421789252E-2</v>
          </cell>
        </row>
        <row r="65">
          <cell r="A65" t="str">
            <v>KINERET</v>
          </cell>
          <cell r="B65" t="str">
            <v>Rheumatoid Arthritis</v>
          </cell>
          <cell r="C65" t="str">
            <v>KINERET</v>
          </cell>
          <cell r="D65">
            <v>5</v>
          </cell>
          <cell r="E65">
            <v>100.552702341577</v>
          </cell>
          <cell r="F65">
            <v>171.75</v>
          </cell>
          <cell r="G65">
            <v>11</v>
          </cell>
          <cell r="H65">
            <v>18.75</v>
          </cell>
          <cell r="I65">
            <v>61.45</v>
          </cell>
          <cell r="J65">
            <v>20.110540468315399</v>
          </cell>
          <cell r="K65">
            <v>3</v>
          </cell>
          <cell r="L65">
            <v>31.35</v>
          </cell>
          <cell r="M65">
            <v>2.2000000000000002</v>
          </cell>
          <cell r="N65">
            <v>3.75</v>
          </cell>
          <cell r="O65">
            <v>12.290000000000001</v>
          </cell>
          <cell r="P65">
            <v>3144.944</v>
          </cell>
          <cell r="Q65">
            <v>3633.646887159533</v>
          </cell>
          <cell r="R65">
            <v>2.6189999999999998</v>
          </cell>
          <cell r="S65">
            <v>5.5345335121531466E-3</v>
          </cell>
          <cell r="T65">
            <v>7.207634867479665E-4</v>
          </cell>
          <cell r="U65">
            <v>8.6276958035695888E-3</v>
          </cell>
          <cell r="V65">
            <v>6.0545233709260278E-4</v>
          </cell>
          <cell r="W65">
            <v>1.0320210291351183E-3</v>
          </cell>
          <cell r="X65">
            <v>3.3822769194854943E-3</v>
          </cell>
          <cell r="Y65">
            <v>1.9902743088183919E-2</v>
          </cell>
          <cell r="Z65">
            <v>2.3116640699584898E-2</v>
          </cell>
        </row>
        <row r="66">
          <cell r="A66" t="str">
            <v>REMICADE</v>
          </cell>
          <cell r="B66" t="str">
            <v>Rheumatoid Arthritis</v>
          </cell>
          <cell r="C66" t="str">
            <v>REMICADE</v>
          </cell>
          <cell r="D66">
            <v>1</v>
          </cell>
          <cell r="E66">
            <v>66.540532859680297</v>
          </cell>
          <cell r="F66">
            <v>34.35</v>
          </cell>
          <cell r="G66">
            <v>2.2000000000000002</v>
          </cell>
          <cell r="H66">
            <v>3.75</v>
          </cell>
          <cell r="I66">
            <v>12.29</v>
          </cell>
          <cell r="J66">
            <v>66.540532859680297</v>
          </cell>
          <cell r="K66">
            <v>3</v>
          </cell>
          <cell r="L66">
            <v>31.35</v>
          </cell>
          <cell r="M66">
            <v>2.2000000000000002</v>
          </cell>
          <cell r="N66">
            <v>3.75</v>
          </cell>
          <cell r="O66">
            <v>12.29</v>
          </cell>
          <cell r="P66">
            <v>7054.42</v>
          </cell>
          <cell r="Q66">
            <v>4801.4649280575541</v>
          </cell>
          <cell r="R66">
            <v>0</v>
          </cell>
          <cell r="S66">
            <v>1.3858381526614515E-2</v>
          </cell>
          <cell r="T66">
            <v>0</v>
          </cell>
          <cell r="U66">
            <v>6.5292573141178247E-3</v>
          </cell>
          <cell r="V66">
            <v>4.5819349572756671E-4</v>
          </cell>
          <cell r="W66">
            <v>7.8101164044471589E-4</v>
          </cell>
          <cell r="X66">
            <v>2.5596354829508154E-3</v>
          </cell>
          <cell r="Y66">
            <v>2.4186479459855439E-2</v>
          </cell>
          <cell r="Z66">
            <v>1.6887360386775994E-2</v>
          </cell>
        </row>
        <row r="67">
          <cell r="A67" t="str">
            <v>SYNAGIS</v>
          </cell>
          <cell r="B67" t="str">
            <v>RSV</v>
          </cell>
          <cell r="C67" t="str">
            <v>SYNAGIS</v>
          </cell>
          <cell r="D67">
            <v>14</v>
          </cell>
          <cell r="E67">
            <v>0</v>
          </cell>
          <cell r="F67">
            <v>480.9</v>
          </cell>
          <cell r="G67">
            <v>30.8</v>
          </cell>
          <cell r="H67">
            <v>52.5</v>
          </cell>
          <cell r="I67">
            <v>172.06</v>
          </cell>
          <cell r="J67">
            <v>0</v>
          </cell>
          <cell r="K67">
            <v>3</v>
          </cell>
          <cell r="L67">
            <v>31.35</v>
          </cell>
          <cell r="M67">
            <v>2.2000000000000002</v>
          </cell>
          <cell r="N67">
            <v>3.75</v>
          </cell>
          <cell r="O67">
            <v>12.290000000000001</v>
          </cell>
          <cell r="P67">
            <v>1570.3564285714285</v>
          </cell>
          <cell r="Q67">
            <v>3607.804555084746</v>
          </cell>
          <cell r="R67">
            <v>0</v>
          </cell>
          <cell r="S67">
            <v>0</v>
          </cell>
          <cell r="T67">
            <v>0</v>
          </cell>
          <cell r="U67">
            <v>8.6894950991222974E-3</v>
          </cell>
          <cell r="V67">
            <v>6.0978912976296829E-4</v>
          </cell>
          <cell r="W67">
            <v>1.0394132893686958E-3</v>
          </cell>
          <cell r="X67">
            <v>3.4065038203576728E-3</v>
          </cell>
          <cell r="Y67">
            <v>1.3745201338611634E-2</v>
          </cell>
          <cell r="Z67">
            <v>3.3489212412650633E-2</v>
          </cell>
        </row>
        <row r="69">
          <cell r="S69">
            <v>18</v>
          </cell>
          <cell r="T69">
            <v>19</v>
          </cell>
          <cell r="U69">
            <v>20</v>
          </cell>
          <cell r="V69">
            <v>21</v>
          </cell>
          <cell r="W69">
            <v>22</v>
          </cell>
          <cell r="X69">
            <v>23</v>
          </cell>
        </row>
        <row r="70">
          <cell r="J70" t="str">
            <v>REPL/RX</v>
          </cell>
          <cell r="K70" t="str">
            <v>ANCILLARY/RX</v>
          </cell>
          <cell r="L70" t="str">
            <v>FRONT END/RX</v>
          </cell>
          <cell r="M70" t="str">
            <v>DISP COST/RX</v>
          </cell>
          <cell r="N70" t="str">
            <v>PACK/RX</v>
          </cell>
          <cell r="O70" t="str">
            <v>SHIP/RX</v>
          </cell>
          <cell r="Q70" t="str">
            <v>AWP/Rx</v>
          </cell>
          <cell r="R70" t="str">
            <v>ANCILLARY/RX</v>
          </cell>
          <cell r="S70" t="str">
            <v>REPL %</v>
          </cell>
          <cell r="T70" t="str">
            <v>ANCILLARY %</v>
          </cell>
          <cell r="U70" t="str">
            <v>FRONT END %</v>
          </cell>
          <cell r="V70" t="str">
            <v>DISP COST %</v>
          </cell>
          <cell r="W70" t="str">
            <v>PACK %</v>
          </cell>
          <cell r="X70" t="str">
            <v>SHIP %</v>
          </cell>
        </row>
        <row r="71">
          <cell r="A71" t="str">
            <v>AGENERASE</v>
          </cell>
          <cell r="J71">
            <v>0</v>
          </cell>
          <cell r="K71">
            <v>0</v>
          </cell>
          <cell r="L71">
            <v>0</v>
          </cell>
          <cell r="M71">
            <v>2.2000000000000002</v>
          </cell>
          <cell r="N71">
            <v>0.2</v>
          </cell>
          <cell r="O71">
            <v>1.5</v>
          </cell>
          <cell r="Q71">
            <v>1481.82421875</v>
          </cell>
          <cell r="R71">
            <v>0</v>
          </cell>
          <cell r="S71">
            <v>0</v>
          </cell>
          <cell r="T71">
            <v>0</v>
          </cell>
          <cell r="U71">
            <v>0</v>
          </cell>
          <cell r="V71">
            <v>1.4846565281918668E-3</v>
          </cell>
          <cell r="W71">
            <v>1.349687752901697E-4</v>
          </cell>
          <cell r="X71">
            <v>1.0122658146762727E-3</v>
          </cell>
          <cell r="Y71">
            <v>2.631891118158309E-3</v>
          </cell>
        </row>
        <row r="72">
          <cell r="A72" t="str">
            <v>COMBIVIR</v>
          </cell>
          <cell r="J72">
            <v>0</v>
          </cell>
          <cell r="K72">
            <v>0</v>
          </cell>
          <cell r="L72">
            <v>0</v>
          </cell>
          <cell r="M72">
            <v>2.2000000000000002</v>
          </cell>
          <cell r="N72">
            <v>0.2</v>
          </cell>
          <cell r="O72">
            <v>1.5</v>
          </cell>
          <cell r="Q72">
            <v>1995.0215757238307</v>
          </cell>
          <cell r="R72">
            <v>0</v>
          </cell>
          <cell r="S72">
            <v>0</v>
          </cell>
          <cell r="T72">
            <v>0</v>
          </cell>
          <cell r="U72">
            <v>0</v>
          </cell>
          <cell r="V72">
            <v>1.1027449661549647E-3</v>
          </cell>
          <cell r="W72">
            <v>1.0024954237772407E-4</v>
          </cell>
          <cell r="X72">
            <v>7.5187156783293051E-4</v>
          </cell>
          <cell r="Y72">
            <v>1.9548660763656191E-3</v>
          </cell>
        </row>
        <row r="73">
          <cell r="A73" t="str">
            <v>CRIXIVAN</v>
          </cell>
          <cell r="J73">
            <v>0</v>
          </cell>
          <cell r="K73">
            <v>0</v>
          </cell>
          <cell r="L73">
            <v>0</v>
          </cell>
          <cell r="M73">
            <v>2.2000000000000002</v>
          </cell>
          <cell r="N73">
            <v>3.75</v>
          </cell>
          <cell r="O73">
            <v>6.56</v>
          </cell>
          <cell r="Q73">
            <v>1480.010136471519</v>
          </cell>
          <cell r="R73">
            <v>0</v>
          </cell>
          <cell r="S73">
            <v>0</v>
          </cell>
          <cell r="T73">
            <v>0</v>
          </cell>
          <cell r="U73">
            <v>0</v>
          </cell>
          <cell r="V73">
            <v>1.4864763056589624E-3</v>
          </cell>
          <cell r="W73">
            <v>2.5337664301005036E-3</v>
          </cell>
          <cell r="X73">
            <v>4.4324020750558142E-3</v>
          </cell>
          <cell r="Y73">
            <v>8.45264481081528E-3</v>
          </cell>
        </row>
        <row r="74">
          <cell r="A74" t="str">
            <v>EMTRIVA</v>
          </cell>
          <cell r="J74">
            <v>0</v>
          </cell>
          <cell r="K74">
            <v>0</v>
          </cell>
          <cell r="L74">
            <v>0</v>
          </cell>
          <cell r="M74">
            <v>2.2000000000000002</v>
          </cell>
          <cell r="N74">
            <v>0.2</v>
          </cell>
          <cell r="O74">
            <v>1.5</v>
          </cell>
          <cell r="Q74">
            <v>910.19698660714289</v>
          </cell>
          <cell r="R74">
            <v>0</v>
          </cell>
          <cell r="S74">
            <v>0</v>
          </cell>
          <cell r="T74">
            <v>0</v>
          </cell>
          <cell r="U74">
            <v>0</v>
          </cell>
          <cell r="V74">
            <v>2.4170591996802108E-3</v>
          </cell>
          <cell r="W74">
            <v>2.1973265451638279E-4</v>
          </cell>
          <cell r="X74">
            <v>1.6479949088728707E-3</v>
          </cell>
          <cell r="Y74">
            <v>4.284786763069464E-3</v>
          </cell>
        </row>
        <row r="75">
          <cell r="A75" t="str">
            <v>EPIVIR</v>
          </cell>
          <cell r="J75">
            <v>0</v>
          </cell>
          <cell r="K75">
            <v>0</v>
          </cell>
          <cell r="L75">
            <v>0</v>
          </cell>
          <cell r="M75">
            <v>2.2000000000000002</v>
          </cell>
          <cell r="N75">
            <v>0.2</v>
          </cell>
          <cell r="O75">
            <v>1.5</v>
          </cell>
          <cell r="Q75">
            <v>881.21609948199728</v>
          </cell>
          <cell r="R75">
            <v>0</v>
          </cell>
          <cell r="S75">
            <v>0</v>
          </cell>
          <cell r="T75">
            <v>0</v>
          </cell>
          <cell r="U75">
            <v>0</v>
          </cell>
          <cell r="V75">
            <v>2.4965499396722552E-3</v>
          </cell>
          <cell r="W75">
            <v>2.2695908542475046E-4</v>
          </cell>
          <cell r="X75">
            <v>1.7021931406856284E-3</v>
          </cell>
          <cell r="Y75">
            <v>4.4257021657826343E-3</v>
          </cell>
        </row>
        <row r="76">
          <cell r="A76" t="str">
            <v>FORTOVASE</v>
          </cell>
          <cell r="J76">
            <v>0</v>
          </cell>
          <cell r="K76">
            <v>0</v>
          </cell>
          <cell r="L76">
            <v>0</v>
          </cell>
          <cell r="M76">
            <v>2.2000000000000002</v>
          </cell>
          <cell r="N76">
            <v>3.75</v>
          </cell>
          <cell r="O76">
            <v>12.29</v>
          </cell>
          <cell r="Q76">
            <v>1035.8316945043102</v>
          </cell>
          <cell r="R76">
            <v>0</v>
          </cell>
          <cell r="S76">
            <v>0</v>
          </cell>
          <cell r="T76">
            <v>0</v>
          </cell>
          <cell r="U76">
            <v>0</v>
          </cell>
          <cell r="V76">
            <v>2.1238971656035244E-3</v>
          </cell>
          <cell r="W76">
            <v>3.6202792595514616E-3</v>
          </cell>
          <cell r="X76">
            <v>1.1864861893303323E-2</v>
          </cell>
          <cell r="Y76">
            <v>1.7609038318458309E-2</v>
          </cell>
        </row>
        <row r="77">
          <cell r="A77" t="str">
            <v>FUZEON</v>
          </cell>
          <cell r="J77">
            <v>0</v>
          </cell>
          <cell r="K77">
            <v>0</v>
          </cell>
          <cell r="L77">
            <v>0</v>
          </cell>
          <cell r="M77">
            <v>2.2000000000000002</v>
          </cell>
          <cell r="N77">
            <v>0.2</v>
          </cell>
          <cell r="O77">
            <v>1.5</v>
          </cell>
          <cell r="Q77">
            <v>0</v>
          </cell>
          <cell r="R77">
            <v>0</v>
          </cell>
          <cell r="S77">
            <v>0</v>
          </cell>
          <cell r="T77">
            <v>0</v>
          </cell>
          <cell r="U77">
            <v>0</v>
          </cell>
          <cell r="V77">
            <v>0</v>
          </cell>
          <cell r="W77">
            <v>0</v>
          </cell>
          <cell r="X77">
            <v>0</v>
          </cell>
          <cell r="Y77">
            <v>0</v>
          </cell>
        </row>
        <row r="78">
          <cell r="A78" t="str">
            <v>HIVID</v>
          </cell>
          <cell r="J78">
            <v>0</v>
          </cell>
          <cell r="K78">
            <v>0</v>
          </cell>
          <cell r="L78">
            <v>0</v>
          </cell>
          <cell r="M78">
            <v>2.2000000000000002</v>
          </cell>
          <cell r="N78">
            <v>0.2</v>
          </cell>
          <cell r="O78">
            <v>1.5</v>
          </cell>
          <cell r="Q78">
            <v>665.15174865722656</v>
          </cell>
          <cell r="R78">
            <v>0</v>
          </cell>
          <cell r="S78">
            <v>0</v>
          </cell>
          <cell r="T78">
            <v>0</v>
          </cell>
          <cell r="U78">
            <v>0</v>
          </cell>
          <cell r="V78">
            <v>3.3075159231577525E-3</v>
          </cell>
          <cell r="W78">
            <v>3.0068326574161388E-4</v>
          </cell>
          <cell r="X78">
            <v>2.255124493062104E-3</v>
          </cell>
          <cell r="Y78">
            <v>5.8633236819614701E-3</v>
          </cell>
        </row>
        <row r="79">
          <cell r="A79" t="str">
            <v>INVIRASE</v>
          </cell>
          <cell r="J79">
            <v>0</v>
          </cell>
          <cell r="K79">
            <v>0</v>
          </cell>
          <cell r="L79">
            <v>0</v>
          </cell>
          <cell r="M79">
            <v>2.2000000000000002</v>
          </cell>
          <cell r="N79">
            <v>0.2</v>
          </cell>
          <cell r="O79">
            <v>1.5</v>
          </cell>
          <cell r="Q79">
            <v>1761.5799753289473</v>
          </cell>
          <cell r="R79">
            <v>0</v>
          </cell>
          <cell r="S79">
            <v>0</v>
          </cell>
          <cell r="T79">
            <v>0</v>
          </cell>
          <cell r="U79">
            <v>0</v>
          </cell>
          <cell r="V79">
            <v>1.2488788648889954E-3</v>
          </cell>
          <cell r="W79">
            <v>1.1353444226263594E-4</v>
          </cell>
          <cell r="X79">
            <v>8.515083169697695E-4</v>
          </cell>
          <cell r="Y79">
            <v>2.213921624121401E-3</v>
          </cell>
        </row>
        <row r="80">
          <cell r="A80" t="str">
            <v>KALETRA</v>
          </cell>
          <cell r="J80">
            <v>0</v>
          </cell>
          <cell r="K80">
            <v>0</v>
          </cell>
          <cell r="L80">
            <v>0</v>
          </cell>
          <cell r="M80">
            <v>11.25</v>
          </cell>
          <cell r="N80">
            <v>3.75</v>
          </cell>
          <cell r="O80">
            <v>13.52</v>
          </cell>
          <cell r="Q80">
            <v>2148.3381446188341</v>
          </cell>
          <cell r="R80">
            <v>0</v>
          </cell>
          <cell r="S80">
            <v>0</v>
          </cell>
          <cell r="T80">
            <v>0</v>
          </cell>
          <cell r="U80">
            <v>0</v>
          </cell>
          <cell r="V80">
            <v>5.2366058053659034E-3</v>
          </cell>
          <cell r="W80">
            <v>1.7455352684553011E-3</v>
          </cell>
          <cell r="X80">
            <v>6.2932364878708451E-3</v>
          </cell>
          <cell r="Y80">
            <v>1.3275377561692048E-2</v>
          </cell>
        </row>
        <row r="81">
          <cell r="A81" t="str">
            <v>LEXIVA</v>
          </cell>
          <cell r="J81">
            <v>0</v>
          </cell>
          <cell r="K81">
            <v>0</v>
          </cell>
          <cell r="L81">
            <v>0</v>
          </cell>
          <cell r="M81">
            <v>2.2000000000000002</v>
          </cell>
          <cell r="N81">
            <v>0.2</v>
          </cell>
          <cell r="O81">
            <v>1.5</v>
          </cell>
          <cell r="Q81">
            <v>1371.4285714285713</v>
          </cell>
          <cell r="R81">
            <v>0</v>
          </cell>
          <cell r="S81">
            <v>0</v>
          </cell>
          <cell r="T81">
            <v>0</v>
          </cell>
          <cell r="U81">
            <v>0</v>
          </cell>
          <cell r="V81">
            <v>1.6041666666666669E-3</v>
          </cell>
          <cell r="W81">
            <v>1.4583333333333335E-4</v>
          </cell>
          <cell r="X81">
            <v>1.0937500000000001E-3</v>
          </cell>
          <cell r="Y81">
            <v>2.8437500000000004E-3</v>
          </cell>
        </row>
        <row r="82">
          <cell r="A82" t="str">
            <v>NORVIR</v>
          </cell>
          <cell r="J82">
            <v>0</v>
          </cell>
          <cell r="K82">
            <v>0</v>
          </cell>
          <cell r="L82">
            <v>0</v>
          </cell>
          <cell r="M82">
            <v>11.25</v>
          </cell>
          <cell r="N82">
            <v>3.75</v>
          </cell>
          <cell r="O82">
            <v>13.52</v>
          </cell>
          <cell r="Q82">
            <v>922.9091312056737</v>
          </cell>
          <cell r="R82">
            <v>0</v>
          </cell>
          <cell r="S82">
            <v>0</v>
          </cell>
          <cell r="T82">
            <v>0</v>
          </cell>
          <cell r="U82">
            <v>0</v>
          </cell>
          <cell r="V82">
            <v>1.2189715779822419E-2</v>
          </cell>
          <cell r="W82">
            <v>4.0632385932741393E-3</v>
          </cell>
          <cell r="X82">
            <v>1.4649329541617698E-2</v>
          </cell>
          <cell r="Y82">
            <v>3.0902283914714255E-2</v>
          </cell>
        </row>
        <row r="83">
          <cell r="A83" t="str">
            <v>RESCRIPTOR</v>
          </cell>
          <cell r="J83">
            <v>0</v>
          </cell>
          <cell r="K83">
            <v>0</v>
          </cell>
          <cell r="L83">
            <v>0</v>
          </cell>
          <cell r="M83">
            <v>2.2000000000000002</v>
          </cell>
          <cell r="N83">
            <v>0.2</v>
          </cell>
          <cell r="O83">
            <v>1.5</v>
          </cell>
          <cell r="Q83">
            <v>927.95402832031255</v>
          </cell>
          <cell r="R83">
            <v>0</v>
          </cell>
          <cell r="S83">
            <v>0</v>
          </cell>
          <cell r="T83">
            <v>0</v>
          </cell>
          <cell r="U83">
            <v>0</v>
          </cell>
          <cell r="V83">
            <v>2.3708071012765743E-3</v>
          </cell>
          <cell r="W83">
            <v>2.1552791829787036E-4</v>
          </cell>
          <cell r="X83">
            <v>1.6164593872340276E-3</v>
          </cell>
          <cell r="Y83">
            <v>4.2027944068084725E-3</v>
          </cell>
        </row>
        <row r="84">
          <cell r="A84" t="str">
            <v>RETROVIR</v>
          </cell>
          <cell r="J84">
            <v>0</v>
          </cell>
          <cell r="K84">
            <v>0</v>
          </cell>
          <cell r="L84">
            <v>0</v>
          </cell>
          <cell r="M84">
            <v>2.2000000000000002</v>
          </cell>
          <cell r="N84">
            <v>0.2</v>
          </cell>
          <cell r="O84">
            <v>1.5</v>
          </cell>
          <cell r="Q84">
            <v>1107.8099609374999</v>
          </cell>
          <cell r="R84">
            <v>0</v>
          </cell>
          <cell r="S84">
            <v>0</v>
          </cell>
          <cell r="T84">
            <v>0</v>
          </cell>
          <cell r="U84">
            <v>0</v>
          </cell>
          <cell r="V84">
            <v>1.9859001792493533E-3</v>
          </cell>
          <cell r="W84">
            <v>1.8053637993175939E-4</v>
          </cell>
          <cell r="X84">
            <v>1.3540228494881954E-3</v>
          </cell>
          <cell r="Y84">
            <v>3.5204594086693081E-3</v>
          </cell>
        </row>
        <row r="85">
          <cell r="A85" t="str">
            <v>REYATAZ</v>
          </cell>
          <cell r="J85">
            <v>0</v>
          </cell>
          <cell r="K85">
            <v>0</v>
          </cell>
          <cell r="L85">
            <v>0</v>
          </cell>
          <cell r="M85">
            <v>2.2000000000000002</v>
          </cell>
          <cell r="N85">
            <v>0.2</v>
          </cell>
          <cell r="O85">
            <v>1.5</v>
          </cell>
          <cell r="Q85">
            <v>2286</v>
          </cell>
          <cell r="R85">
            <v>0</v>
          </cell>
          <cell r="S85">
            <v>0</v>
          </cell>
          <cell r="T85">
            <v>0</v>
          </cell>
          <cell r="U85">
            <v>0</v>
          </cell>
          <cell r="V85">
            <v>9.6237970253718291E-4</v>
          </cell>
          <cell r="W85">
            <v>8.7489063867016631E-5</v>
          </cell>
          <cell r="X85">
            <v>6.5616797900262466E-4</v>
          </cell>
          <cell r="Y85">
            <v>1.7060367454068241E-3</v>
          </cell>
        </row>
        <row r="86">
          <cell r="A86" t="str">
            <v>SUSTIVA</v>
          </cell>
          <cell r="J86">
            <v>0</v>
          </cell>
          <cell r="K86">
            <v>0</v>
          </cell>
          <cell r="L86">
            <v>0</v>
          </cell>
          <cell r="M86">
            <v>2.2000000000000002</v>
          </cell>
          <cell r="N86">
            <v>0.2</v>
          </cell>
          <cell r="O86">
            <v>1.5</v>
          </cell>
          <cell r="Q86">
            <v>1358.1925530881297</v>
          </cell>
          <cell r="R86">
            <v>0</v>
          </cell>
          <cell r="S86">
            <v>0</v>
          </cell>
          <cell r="T86">
            <v>0</v>
          </cell>
          <cell r="U86">
            <v>0</v>
          </cell>
          <cell r="V86">
            <v>1.6197997809646713E-3</v>
          </cell>
          <cell r="W86">
            <v>1.4725452554224285E-4</v>
          </cell>
          <cell r="X86">
            <v>1.1044089415668213E-3</v>
          </cell>
          <cell r="Y86">
            <v>2.8714632480737355E-3</v>
          </cell>
        </row>
        <row r="87">
          <cell r="A87" t="str">
            <v>TRIZIVIR</v>
          </cell>
          <cell r="J87">
            <v>0</v>
          </cell>
          <cell r="K87">
            <v>0</v>
          </cell>
          <cell r="L87">
            <v>0</v>
          </cell>
          <cell r="M87">
            <v>2.2000000000000002</v>
          </cell>
          <cell r="N87">
            <v>0.2</v>
          </cell>
          <cell r="O87">
            <v>1.5</v>
          </cell>
          <cell r="Q87">
            <v>3146.7880154639174</v>
          </cell>
          <cell r="R87">
            <v>0</v>
          </cell>
          <cell r="S87">
            <v>0</v>
          </cell>
          <cell r="T87">
            <v>0</v>
          </cell>
          <cell r="U87">
            <v>0</v>
          </cell>
          <cell r="V87">
            <v>6.9912558112868737E-4</v>
          </cell>
          <cell r="W87">
            <v>6.3556871011698855E-5</v>
          </cell>
          <cell r="X87">
            <v>4.7667653258774137E-4</v>
          </cell>
          <cell r="Y87">
            <v>1.2393589847281275E-3</v>
          </cell>
        </row>
        <row r="88">
          <cell r="A88" t="str">
            <v>VIDEX</v>
          </cell>
          <cell r="J88">
            <v>0</v>
          </cell>
          <cell r="K88">
            <v>0</v>
          </cell>
          <cell r="L88">
            <v>0</v>
          </cell>
          <cell r="M88">
            <v>11.25</v>
          </cell>
          <cell r="N88">
            <v>3.75</v>
          </cell>
          <cell r="O88">
            <v>13.52</v>
          </cell>
          <cell r="Q88">
            <v>782.48272705078125</v>
          </cell>
          <cell r="R88">
            <v>0</v>
          </cell>
          <cell r="S88">
            <v>0</v>
          </cell>
          <cell r="T88">
            <v>0</v>
          </cell>
          <cell r="U88">
            <v>0</v>
          </cell>
          <cell r="V88">
            <v>1.4377314170757282E-2</v>
          </cell>
          <cell r="W88">
            <v>4.792438056919094E-3</v>
          </cell>
          <cell r="X88">
            <v>1.727833667454564E-2</v>
          </cell>
          <cell r="Y88">
            <v>3.6448088902222016E-2</v>
          </cell>
        </row>
        <row r="89">
          <cell r="A89" t="str">
            <v>VIDEX EC</v>
          </cell>
          <cell r="J89">
            <v>0</v>
          </cell>
          <cell r="K89">
            <v>0</v>
          </cell>
          <cell r="L89">
            <v>0</v>
          </cell>
          <cell r="M89">
            <v>11.25</v>
          </cell>
          <cell r="N89">
            <v>3.75</v>
          </cell>
          <cell r="O89">
            <v>13.52</v>
          </cell>
          <cell r="Q89">
            <v>782.48272705078125</v>
          </cell>
          <cell r="R89">
            <v>0</v>
          </cell>
          <cell r="S89">
            <v>0</v>
          </cell>
          <cell r="T89">
            <v>0</v>
          </cell>
          <cell r="U89">
            <v>0</v>
          </cell>
          <cell r="V89">
            <v>1.4377314170757282E-2</v>
          </cell>
          <cell r="W89">
            <v>4.792438056919094E-3</v>
          </cell>
          <cell r="X89">
            <v>1.727833667454564E-2</v>
          </cell>
          <cell r="Y89">
            <v>3.6448088902222016E-2</v>
          </cell>
        </row>
        <row r="90">
          <cell r="A90" t="str">
            <v>VIRACEPT</v>
          </cell>
          <cell r="J90">
            <v>0</v>
          </cell>
          <cell r="K90">
            <v>0</v>
          </cell>
          <cell r="L90">
            <v>0</v>
          </cell>
          <cell r="M90">
            <v>2.2000000000000002</v>
          </cell>
          <cell r="N90">
            <v>0.2</v>
          </cell>
          <cell r="O90">
            <v>1.5</v>
          </cell>
          <cell r="Q90">
            <v>2106.2582236842104</v>
          </cell>
          <cell r="R90">
            <v>0</v>
          </cell>
          <cell r="S90">
            <v>0</v>
          </cell>
          <cell r="T90">
            <v>0</v>
          </cell>
          <cell r="U90">
            <v>0</v>
          </cell>
          <cell r="V90">
            <v>1.0445063075655648E-3</v>
          </cell>
          <cell r="W90">
            <v>9.4955118869596798E-5</v>
          </cell>
          <cell r="X90">
            <v>7.12163391521976E-4</v>
          </cell>
          <cell r="Y90">
            <v>1.8516248179571374E-3</v>
          </cell>
        </row>
        <row r="91">
          <cell r="A91" t="str">
            <v>VIRAMUNE</v>
          </cell>
          <cell r="J91">
            <v>0</v>
          </cell>
          <cell r="K91">
            <v>0</v>
          </cell>
          <cell r="L91">
            <v>0</v>
          </cell>
          <cell r="M91">
            <v>2.2000000000000002</v>
          </cell>
          <cell r="N91">
            <v>0.2</v>
          </cell>
          <cell r="O91">
            <v>1.5</v>
          </cell>
          <cell r="Q91">
            <v>1133.2909517973856</v>
          </cell>
          <cell r="R91">
            <v>0</v>
          </cell>
          <cell r="S91">
            <v>0</v>
          </cell>
          <cell r="T91">
            <v>0</v>
          </cell>
          <cell r="U91">
            <v>0</v>
          </cell>
          <cell r="V91">
            <v>1.9412490645150102E-3</v>
          </cell>
          <cell r="W91">
            <v>1.7647718768318274E-4</v>
          </cell>
          <cell r="X91">
            <v>1.3235789076238705E-3</v>
          </cell>
          <cell r="Y91">
            <v>3.4413051598220631E-3</v>
          </cell>
        </row>
        <row r="92">
          <cell r="A92" t="str">
            <v>VIREAD</v>
          </cell>
          <cell r="J92">
            <v>0</v>
          </cell>
          <cell r="K92">
            <v>0</v>
          </cell>
          <cell r="L92">
            <v>0</v>
          </cell>
          <cell r="M92">
            <v>2.2000000000000002</v>
          </cell>
          <cell r="N92">
            <v>0.2</v>
          </cell>
          <cell r="O92">
            <v>1.5</v>
          </cell>
          <cell r="Q92">
            <v>1341.8376262626264</v>
          </cell>
          <cell r="R92">
            <v>0</v>
          </cell>
          <cell r="S92">
            <v>0</v>
          </cell>
          <cell r="T92">
            <v>0</v>
          </cell>
          <cell r="U92">
            <v>0</v>
          </cell>
          <cell r="V92">
            <v>1.6395426368595607E-3</v>
          </cell>
          <cell r="W92">
            <v>1.4904933062359643E-4</v>
          </cell>
          <cell r="X92">
            <v>1.1178699796769731E-3</v>
          </cell>
          <cell r="Y92">
            <v>2.9064619471601302E-3</v>
          </cell>
        </row>
        <row r="93">
          <cell r="A93" t="str">
            <v>ZERIT</v>
          </cell>
          <cell r="J93">
            <v>0</v>
          </cell>
          <cell r="K93">
            <v>0</v>
          </cell>
          <cell r="L93">
            <v>0</v>
          </cell>
          <cell r="M93">
            <v>2.2000000000000002</v>
          </cell>
          <cell r="N93">
            <v>0.2</v>
          </cell>
          <cell r="O93">
            <v>1.5</v>
          </cell>
          <cell r="Q93">
            <v>1036.7227961136123</v>
          </cell>
          <cell r="R93">
            <v>0</v>
          </cell>
          <cell r="S93">
            <v>0</v>
          </cell>
          <cell r="T93">
            <v>0</v>
          </cell>
          <cell r="U93">
            <v>0</v>
          </cell>
          <cell r="V93">
            <v>2.1220715973905399E-3</v>
          </cell>
          <cell r="W93">
            <v>1.9291559976277635E-4</v>
          </cell>
          <cell r="X93">
            <v>1.4468669982208226E-3</v>
          </cell>
          <cell r="Y93">
            <v>3.761854195374139E-3</v>
          </cell>
        </row>
        <row r="94">
          <cell r="A94" t="str">
            <v>ZIAGEN</v>
          </cell>
          <cell r="J94">
            <v>0</v>
          </cell>
          <cell r="K94">
            <v>0</v>
          </cell>
          <cell r="L94">
            <v>0</v>
          </cell>
          <cell r="M94">
            <v>2.2000000000000002</v>
          </cell>
          <cell r="N94">
            <v>0.2</v>
          </cell>
          <cell r="O94">
            <v>6.56</v>
          </cell>
          <cell r="Q94">
            <v>1243.4662341101696</v>
          </cell>
          <cell r="R94">
            <v>0</v>
          </cell>
          <cell r="S94">
            <v>0</v>
          </cell>
          <cell r="T94">
            <v>0</v>
          </cell>
          <cell r="U94">
            <v>0</v>
          </cell>
          <cell r="V94">
            <v>1.7692478811652901E-3</v>
          </cell>
          <cell r="W94">
            <v>1.6084071646957183E-4</v>
          </cell>
          <cell r="X94">
            <v>5.2755755002019556E-3</v>
          </cell>
          <cell r="Y94">
            <v>7.2056640978368173E-3</v>
          </cell>
        </row>
        <row r="95">
          <cell r="Q95" t="str">
            <v>awp/rx</v>
          </cell>
          <cell r="R95">
            <v>0</v>
          </cell>
        </row>
        <row r="96">
          <cell r="A96" t="str">
            <v>ATGAM</v>
          </cell>
          <cell r="J96">
            <v>0</v>
          </cell>
          <cell r="K96">
            <v>0</v>
          </cell>
          <cell r="L96">
            <v>0</v>
          </cell>
          <cell r="M96">
            <v>2.2000000000000002</v>
          </cell>
          <cell r="N96">
            <v>0.2</v>
          </cell>
          <cell r="O96">
            <v>1.5</v>
          </cell>
          <cell r="Q96">
            <v>0</v>
          </cell>
          <cell r="R96">
            <v>0</v>
          </cell>
          <cell r="S96">
            <v>0</v>
          </cell>
          <cell r="T96">
            <v>0</v>
          </cell>
          <cell r="U96">
            <v>0</v>
          </cell>
          <cell r="V96">
            <v>0</v>
          </cell>
          <cell r="W96">
            <v>0</v>
          </cell>
          <cell r="X96">
            <v>0</v>
          </cell>
          <cell r="Y96">
            <v>0</v>
          </cell>
        </row>
        <row r="97">
          <cell r="A97" t="str">
            <v>AZASAN</v>
          </cell>
          <cell r="J97">
            <v>0</v>
          </cell>
          <cell r="K97">
            <v>0</v>
          </cell>
          <cell r="L97">
            <v>0</v>
          </cell>
          <cell r="M97">
            <v>2.2000000000000002</v>
          </cell>
          <cell r="N97">
            <v>0.2</v>
          </cell>
          <cell r="O97">
            <v>1.5</v>
          </cell>
          <cell r="Q97">
            <v>373.88799370659723</v>
          </cell>
          <cell r="R97">
            <v>0</v>
          </cell>
          <cell r="S97">
            <v>0</v>
          </cell>
          <cell r="T97">
            <v>0</v>
          </cell>
          <cell r="U97">
            <v>0</v>
          </cell>
          <cell r="V97">
            <v>5.8841151281429378E-3</v>
          </cell>
          <cell r="W97">
            <v>5.3491955710390339E-4</v>
          </cell>
          <cell r="X97">
            <v>4.0118966782792757E-3</v>
          </cell>
          <cell r="Y97">
            <v>1.0430931363526116E-2</v>
          </cell>
        </row>
        <row r="98">
          <cell r="A98" t="str">
            <v>AZATHIOPRINE</v>
          </cell>
          <cell r="J98">
            <v>0</v>
          </cell>
          <cell r="K98">
            <v>0</v>
          </cell>
          <cell r="L98">
            <v>0</v>
          </cell>
          <cell r="M98">
            <v>2.2000000000000002</v>
          </cell>
          <cell r="N98">
            <v>0.55000000000000004</v>
          </cell>
          <cell r="O98">
            <v>6.56</v>
          </cell>
          <cell r="Q98">
            <v>246.31655691439323</v>
          </cell>
          <cell r="R98">
            <v>0</v>
          </cell>
          <cell r="S98">
            <v>0</v>
          </cell>
          <cell r="T98">
            <v>0</v>
          </cell>
          <cell r="U98">
            <v>0</v>
          </cell>
          <cell r="V98">
            <v>8.9315961036456233E-3</v>
          </cell>
          <cell r="W98">
            <v>2.2328990259114058E-3</v>
          </cell>
          <cell r="X98">
            <v>2.6632395654506948E-2</v>
          </cell>
          <cell r="Y98">
            <v>3.779689078406398E-2</v>
          </cell>
        </row>
        <row r="99">
          <cell r="A99" t="str">
            <v>CELLCEPT</v>
          </cell>
          <cell r="J99">
            <v>0</v>
          </cell>
          <cell r="K99">
            <v>0</v>
          </cell>
          <cell r="L99">
            <v>0</v>
          </cell>
          <cell r="M99">
            <v>2.2000000000000002</v>
          </cell>
          <cell r="N99">
            <v>0.2</v>
          </cell>
          <cell r="O99">
            <v>1.5</v>
          </cell>
          <cell r="Q99">
            <v>1734.0888023940213</v>
          </cell>
          <cell r="R99">
            <v>0</v>
          </cell>
          <cell r="S99">
            <v>0</v>
          </cell>
          <cell r="T99">
            <v>0</v>
          </cell>
          <cell r="U99">
            <v>0</v>
          </cell>
          <cell r="V99">
            <v>1.2686778191305765E-3</v>
          </cell>
          <cell r="W99">
            <v>1.1533434719368877E-4</v>
          </cell>
          <cell r="X99">
            <v>8.6500760395266576E-4</v>
          </cell>
          <cell r="Y99">
            <v>2.2490197702769313E-3</v>
          </cell>
        </row>
        <row r="100">
          <cell r="A100" t="str">
            <v>CYCLOSPORINE</v>
          </cell>
          <cell r="J100">
            <v>0</v>
          </cell>
          <cell r="K100">
            <v>0</v>
          </cell>
          <cell r="L100">
            <v>0</v>
          </cell>
          <cell r="M100">
            <v>2.2000000000000002</v>
          </cell>
          <cell r="N100">
            <v>0.2</v>
          </cell>
          <cell r="O100">
            <v>1.5</v>
          </cell>
          <cell r="Q100">
            <v>918.57423450100805</v>
          </cell>
          <cell r="R100">
            <v>0</v>
          </cell>
          <cell r="S100">
            <v>0</v>
          </cell>
          <cell r="T100">
            <v>0</v>
          </cell>
          <cell r="U100">
            <v>0</v>
          </cell>
          <cell r="V100">
            <v>2.3950160121735766E-3</v>
          </cell>
          <cell r="W100">
            <v>2.1772872837941607E-4</v>
          </cell>
          <cell r="X100">
            <v>1.6329654628456202E-3</v>
          </cell>
          <cell r="Y100">
            <v>4.2457102033986128E-3</v>
          </cell>
        </row>
        <row r="101">
          <cell r="A101" t="str">
            <v>CYCLOSPORINE (MOD)</v>
          </cell>
          <cell r="J101">
            <v>0</v>
          </cell>
          <cell r="K101">
            <v>0</v>
          </cell>
          <cell r="L101">
            <v>0</v>
          </cell>
          <cell r="M101">
            <v>2.2000000000000002</v>
          </cell>
          <cell r="N101">
            <v>0.2</v>
          </cell>
          <cell r="O101">
            <v>1.5</v>
          </cell>
          <cell r="Q101">
            <v>760.19506552053053</v>
          </cell>
          <cell r="R101">
            <v>0</v>
          </cell>
          <cell r="S101">
            <v>0</v>
          </cell>
          <cell r="T101">
            <v>0</v>
          </cell>
          <cell r="U101">
            <v>0</v>
          </cell>
          <cell r="V101">
            <v>2.8939940546622569E-3</v>
          </cell>
          <cell r="W101">
            <v>2.6309036860565972E-4</v>
          </cell>
          <cell r="X101">
            <v>1.9731777645424476E-3</v>
          </cell>
          <cell r="Y101">
            <v>5.1302621878103645E-3</v>
          </cell>
        </row>
        <row r="102">
          <cell r="A102" t="str">
            <v>GENGRAF</v>
          </cell>
          <cell r="J102">
            <v>0</v>
          </cell>
          <cell r="K102">
            <v>0</v>
          </cell>
          <cell r="L102">
            <v>0</v>
          </cell>
          <cell r="M102">
            <v>2.2000000000000002</v>
          </cell>
          <cell r="N102">
            <v>0.2</v>
          </cell>
          <cell r="O102">
            <v>1.5</v>
          </cell>
          <cell r="Q102">
            <v>0</v>
          </cell>
          <cell r="R102">
            <v>0</v>
          </cell>
          <cell r="S102">
            <v>0</v>
          </cell>
          <cell r="T102">
            <v>0</v>
          </cell>
          <cell r="U102">
            <v>0</v>
          </cell>
          <cell r="V102">
            <v>0</v>
          </cell>
          <cell r="W102">
            <v>0</v>
          </cell>
          <cell r="X102">
            <v>0</v>
          </cell>
          <cell r="Y102">
            <v>0</v>
          </cell>
        </row>
        <row r="103">
          <cell r="A103" t="str">
            <v>IMURAN</v>
          </cell>
          <cell r="J103">
            <v>0</v>
          </cell>
          <cell r="K103">
            <v>0</v>
          </cell>
          <cell r="L103">
            <v>0</v>
          </cell>
          <cell r="M103">
            <v>2.2000000000000002</v>
          </cell>
          <cell r="N103">
            <v>0.55000000000000004</v>
          </cell>
          <cell r="O103">
            <v>6.56</v>
          </cell>
          <cell r="Q103">
            <v>535.18134269067798</v>
          </cell>
          <cell r="R103">
            <v>0</v>
          </cell>
          <cell r="S103">
            <v>0</v>
          </cell>
          <cell r="T103">
            <v>0</v>
          </cell>
          <cell r="U103">
            <v>0</v>
          </cell>
          <cell r="V103">
            <v>4.110756157789954E-3</v>
          </cell>
          <cell r="W103">
            <v>1.0276890394474885E-3</v>
          </cell>
          <cell r="X103">
            <v>1.2257527452319134E-2</v>
          </cell>
          <cell r="Y103">
            <v>1.7395972649556578E-2</v>
          </cell>
        </row>
        <row r="104">
          <cell r="A104" t="str">
            <v>NEORAL</v>
          </cell>
          <cell r="J104">
            <v>0</v>
          </cell>
          <cell r="K104">
            <v>0</v>
          </cell>
          <cell r="L104">
            <v>0</v>
          </cell>
          <cell r="M104">
            <v>2.2000000000000002</v>
          </cell>
          <cell r="N104">
            <v>3.75</v>
          </cell>
          <cell r="O104">
            <v>12.29</v>
          </cell>
          <cell r="Q104">
            <v>862.21639384920638</v>
          </cell>
          <cell r="R104">
            <v>0</v>
          </cell>
          <cell r="S104">
            <v>0</v>
          </cell>
          <cell r="T104">
            <v>0</v>
          </cell>
          <cell r="U104">
            <v>0</v>
          </cell>
          <cell r="V104">
            <v>2.5515636395853076E-3</v>
          </cell>
          <cell r="W104">
            <v>4.349256203838592E-3</v>
          </cell>
          <cell r="X104">
            <v>1.4253962332047012E-2</v>
          </cell>
          <cell r="Y104">
            <v>2.1154782175470913E-2</v>
          </cell>
        </row>
        <row r="105">
          <cell r="A105" t="str">
            <v>ORTHOCLONE</v>
          </cell>
          <cell r="J105">
            <v>0</v>
          </cell>
          <cell r="K105">
            <v>0</v>
          </cell>
          <cell r="L105">
            <v>0</v>
          </cell>
          <cell r="M105">
            <v>2.2000000000000002</v>
          </cell>
          <cell r="N105">
            <v>0.2</v>
          </cell>
          <cell r="O105">
            <v>1.5</v>
          </cell>
          <cell r="Q105">
            <v>0</v>
          </cell>
          <cell r="R105">
            <v>0</v>
          </cell>
          <cell r="S105">
            <v>0</v>
          </cell>
          <cell r="T105">
            <v>0</v>
          </cell>
          <cell r="U105">
            <v>0</v>
          </cell>
          <cell r="V105">
            <v>0</v>
          </cell>
          <cell r="W105">
            <v>0</v>
          </cell>
          <cell r="X105">
            <v>0</v>
          </cell>
          <cell r="Y105">
            <v>0</v>
          </cell>
        </row>
        <row r="106">
          <cell r="A106" t="str">
            <v>PROGRAF</v>
          </cell>
          <cell r="J106">
            <v>0</v>
          </cell>
          <cell r="K106">
            <v>0</v>
          </cell>
          <cell r="L106">
            <v>0</v>
          </cell>
          <cell r="M106">
            <v>2.2000000000000002</v>
          </cell>
          <cell r="N106">
            <v>0.2</v>
          </cell>
          <cell r="O106">
            <v>1.5</v>
          </cell>
          <cell r="Q106">
            <v>1619.5450044014085</v>
          </cell>
          <cell r="R106">
            <v>0</v>
          </cell>
          <cell r="S106">
            <v>0</v>
          </cell>
          <cell r="T106">
            <v>0</v>
          </cell>
          <cell r="U106">
            <v>0</v>
          </cell>
          <cell r="V106">
            <v>1.3584062153389376E-3</v>
          </cell>
          <cell r="W106">
            <v>1.2349147412172158E-4</v>
          </cell>
          <cell r="X106">
            <v>9.2618605591291185E-4</v>
          </cell>
          <cell r="Y106">
            <v>2.4080837453735711E-3</v>
          </cell>
        </row>
        <row r="107">
          <cell r="A107" t="str">
            <v>RAPAMUNE</v>
          </cell>
          <cell r="J107">
            <v>0</v>
          </cell>
          <cell r="K107">
            <v>0</v>
          </cell>
          <cell r="L107">
            <v>0</v>
          </cell>
          <cell r="M107">
            <v>2.2000000000000002</v>
          </cell>
          <cell r="N107">
            <v>3.75</v>
          </cell>
          <cell r="O107">
            <v>12.29</v>
          </cell>
          <cell r="Q107">
            <v>2128.8061620739923</v>
          </cell>
          <cell r="R107">
            <v>0</v>
          </cell>
          <cell r="S107">
            <v>0</v>
          </cell>
          <cell r="T107">
            <v>0</v>
          </cell>
          <cell r="U107">
            <v>0</v>
          </cell>
          <cell r="V107">
            <v>1.0334430814765434E-3</v>
          </cell>
          <cell r="W107">
            <v>1.7615507070622895E-3</v>
          </cell>
          <cell r="X107">
            <v>5.7731888506121435E-3</v>
          </cell>
          <cell r="Y107">
            <v>8.5681826391509758E-3</v>
          </cell>
        </row>
        <row r="108">
          <cell r="A108" t="str">
            <v>SANDIMMUNE</v>
          </cell>
          <cell r="J108">
            <v>0</v>
          </cell>
          <cell r="K108">
            <v>0</v>
          </cell>
          <cell r="L108">
            <v>0</v>
          </cell>
          <cell r="M108">
            <v>2.2000000000000002</v>
          </cell>
          <cell r="N108">
            <v>3.75</v>
          </cell>
          <cell r="O108">
            <v>12.29</v>
          </cell>
          <cell r="Q108">
            <v>1221.2986235119047</v>
          </cell>
          <cell r="R108">
            <v>0</v>
          </cell>
          <cell r="S108">
            <v>0</v>
          </cell>
          <cell r="T108">
            <v>0</v>
          </cell>
          <cell r="U108">
            <v>0</v>
          </cell>
          <cell r="V108">
            <v>1.801361237658478E-3</v>
          </cell>
          <cell r="W108">
            <v>3.0705021096451325E-3</v>
          </cell>
          <cell r="X108">
            <v>1.0063058914010315E-2</v>
          </cell>
          <cell r="Y108">
            <v>1.4934922261313925E-2</v>
          </cell>
        </row>
        <row r="109">
          <cell r="A109" t="str">
            <v>SANGCYA</v>
          </cell>
          <cell r="J109">
            <v>0</v>
          </cell>
          <cell r="K109">
            <v>0</v>
          </cell>
          <cell r="L109">
            <v>0</v>
          </cell>
          <cell r="M109">
            <v>2.2000000000000002</v>
          </cell>
          <cell r="N109">
            <v>0.2</v>
          </cell>
          <cell r="O109">
            <v>1.5</v>
          </cell>
          <cell r="Q109">
            <v>0</v>
          </cell>
          <cell r="R109">
            <v>0</v>
          </cell>
          <cell r="S109">
            <v>0</v>
          </cell>
          <cell r="T109">
            <v>0</v>
          </cell>
          <cell r="U109">
            <v>0</v>
          </cell>
          <cell r="V109">
            <v>0</v>
          </cell>
          <cell r="W109">
            <v>0</v>
          </cell>
          <cell r="X109">
            <v>0</v>
          </cell>
          <cell r="Y109">
            <v>0</v>
          </cell>
        </row>
        <row r="110">
          <cell r="A110" t="str">
            <v>SIMULECT</v>
          </cell>
          <cell r="J110">
            <v>0</v>
          </cell>
          <cell r="K110">
            <v>0</v>
          </cell>
          <cell r="L110">
            <v>0</v>
          </cell>
          <cell r="M110">
            <v>2.2000000000000002</v>
          </cell>
          <cell r="N110">
            <v>0.2</v>
          </cell>
          <cell r="O110">
            <v>1.5</v>
          </cell>
          <cell r="Q110">
            <v>0</v>
          </cell>
          <cell r="R110">
            <v>0</v>
          </cell>
          <cell r="S110">
            <v>0</v>
          </cell>
          <cell r="T110">
            <v>0</v>
          </cell>
          <cell r="U110">
            <v>0</v>
          </cell>
          <cell r="V110">
            <v>0</v>
          </cell>
          <cell r="W110">
            <v>0</v>
          </cell>
          <cell r="X110">
            <v>0</v>
          </cell>
          <cell r="Y110">
            <v>0</v>
          </cell>
        </row>
        <row r="111">
          <cell r="A111" t="str">
            <v>THYMOGLOBULIN</v>
          </cell>
          <cell r="J111">
            <v>0</v>
          </cell>
          <cell r="K111">
            <v>0</v>
          </cell>
          <cell r="L111">
            <v>0</v>
          </cell>
          <cell r="M111">
            <v>2.2000000000000002</v>
          </cell>
          <cell r="N111">
            <v>0.2</v>
          </cell>
          <cell r="O111">
            <v>1.5</v>
          </cell>
          <cell r="Q111">
            <v>0</v>
          </cell>
          <cell r="R111">
            <v>0</v>
          </cell>
          <cell r="S111">
            <v>0</v>
          </cell>
          <cell r="T111">
            <v>0</v>
          </cell>
          <cell r="U111">
            <v>0</v>
          </cell>
          <cell r="V111">
            <v>0</v>
          </cell>
          <cell r="W111">
            <v>0</v>
          </cell>
          <cell r="X111">
            <v>0</v>
          </cell>
          <cell r="Y111">
            <v>0</v>
          </cell>
        </row>
        <row r="112">
          <cell r="A112" t="str">
            <v>ZENAPAX</v>
          </cell>
          <cell r="J112">
            <v>0</v>
          </cell>
          <cell r="K112">
            <v>0</v>
          </cell>
          <cell r="L112">
            <v>0</v>
          </cell>
          <cell r="M112">
            <v>2.2000000000000002</v>
          </cell>
          <cell r="N112">
            <v>0.2</v>
          </cell>
          <cell r="O112">
            <v>1.5</v>
          </cell>
          <cell r="Q112">
            <v>0</v>
          </cell>
          <cell r="R112">
            <v>0</v>
          </cell>
          <cell r="S112">
            <v>0</v>
          </cell>
          <cell r="T112">
            <v>0</v>
          </cell>
          <cell r="U112">
            <v>0</v>
          </cell>
          <cell r="V112">
            <v>0</v>
          </cell>
          <cell r="W112">
            <v>0</v>
          </cell>
          <cell r="X112">
            <v>0</v>
          </cell>
          <cell r="Y112">
            <v>0</v>
          </cell>
        </row>
        <row r="113">
          <cell r="R113">
            <v>0</v>
          </cell>
        </row>
        <row r="114">
          <cell r="A114" t="str">
            <v>CYTOVENE</v>
          </cell>
          <cell r="J114">
            <v>0</v>
          </cell>
          <cell r="K114">
            <v>0</v>
          </cell>
          <cell r="L114">
            <v>0</v>
          </cell>
          <cell r="M114">
            <v>2.2000000000000002</v>
          </cell>
          <cell r="N114">
            <v>0.2</v>
          </cell>
          <cell r="O114">
            <v>1.5</v>
          </cell>
          <cell r="Q114">
            <v>2705.4899414062502</v>
          </cell>
          <cell r="R114">
            <v>0</v>
          </cell>
          <cell r="S114">
            <v>0</v>
          </cell>
          <cell r="T114">
            <v>0</v>
          </cell>
          <cell r="U114">
            <v>0</v>
          </cell>
          <cell r="V114">
            <v>8.1316140427285853E-4</v>
          </cell>
          <cell r="W114">
            <v>7.3923764024805326E-5</v>
          </cell>
          <cell r="X114">
            <v>5.5442823018603986E-4</v>
          </cell>
          <cell r="Y114">
            <v>1.4415133984837037E-3</v>
          </cell>
        </row>
        <row r="115">
          <cell r="A115" t="str">
            <v>ELIGARD</v>
          </cell>
          <cell r="J115">
            <v>0</v>
          </cell>
          <cell r="K115">
            <v>0</v>
          </cell>
          <cell r="L115">
            <v>0</v>
          </cell>
          <cell r="M115">
            <v>2.2000000000000002</v>
          </cell>
          <cell r="N115">
            <v>3.75</v>
          </cell>
          <cell r="O115">
            <v>10.94</v>
          </cell>
          <cell r="Q115">
            <v>1834.6800537109375</v>
          </cell>
          <cell r="R115">
            <v>0</v>
          </cell>
          <cell r="S115">
            <v>0</v>
          </cell>
          <cell r="T115">
            <v>0</v>
          </cell>
          <cell r="U115">
            <v>0</v>
          </cell>
          <cell r="V115">
            <v>1.1991191573430713E-3</v>
          </cell>
          <cell r="W115">
            <v>2.0439531091075076E-3</v>
          </cell>
          <cell r="X115">
            <v>5.9628925369696354E-3</v>
          </cell>
          <cell r="Y115">
            <v>9.2059648034202145E-3</v>
          </cell>
        </row>
        <row r="116">
          <cell r="A116" t="str">
            <v>LEUPROLIDE</v>
          </cell>
          <cell r="J116">
            <v>0</v>
          </cell>
          <cell r="K116">
            <v>0</v>
          </cell>
          <cell r="L116">
            <v>0</v>
          </cell>
          <cell r="M116">
            <v>2.2000000000000002</v>
          </cell>
          <cell r="N116">
            <v>0.55000000000000004</v>
          </cell>
          <cell r="O116">
            <v>6.56</v>
          </cell>
          <cell r="Q116">
            <v>1027.5466796875</v>
          </cell>
          <cell r="R116">
            <v>0</v>
          </cell>
          <cell r="S116">
            <v>0</v>
          </cell>
          <cell r="T116">
            <v>0</v>
          </cell>
          <cell r="U116">
            <v>0</v>
          </cell>
          <cell r="V116">
            <v>2.1410219540284724E-3</v>
          </cell>
          <cell r="W116">
            <v>5.3525548850711811E-4</v>
          </cell>
          <cell r="X116">
            <v>6.3841381901939892E-3</v>
          </cell>
          <cell r="Y116">
            <v>9.0604156327295793E-3</v>
          </cell>
        </row>
        <row r="117">
          <cell r="A117" t="str">
            <v>ARIXTRA</v>
          </cell>
          <cell r="J117">
            <v>0</v>
          </cell>
          <cell r="K117">
            <v>0</v>
          </cell>
          <cell r="L117">
            <v>0</v>
          </cell>
          <cell r="M117">
            <v>2.2000000000000002</v>
          </cell>
          <cell r="N117">
            <v>0.55000000000000004</v>
          </cell>
          <cell r="O117">
            <v>6.56</v>
          </cell>
          <cell r="Q117">
            <v>652.5</v>
          </cell>
          <cell r="R117">
            <v>2.0910000000000002</v>
          </cell>
          <cell r="S117">
            <v>0</v>
          </cell>
          <cell r="T117">
            <v>3.2045977011494254E-3</v>
          </cell>
          <cell r="U117">
            <v>0</v>
          </cell>
          <cell r="V117">
            <v>3.3716475095785445E-3</v>
          </cell>
          <cell r="W117">
            <v>8.4291187739463612E-4</v>
          </cell>
          <cell r="X117">
            <v>1.0053639846743295E-2</v>
          </cell>
          <cell r="Y117">
            <v>1.7472796934865899E-2</v>
          </cell>
        </row>
        <row r="118">
          <cell r="A118" t="str">
            <v>INNOHEP</v>
          </cell>
          <cell r="J118">
            <v>0</v>
          </cell>
          <cell r="K118">
            <v>0</v>
          </cell>
          <cell r="L118">
            <v>0</v>
          </cell>
          <cell r="M118">
            <v>2.2000000000000002</v>
          </cell>
          <cell r="N118">
            <v>3.75</v>
          </cell>
          <cell r="O118">
            <v>12.29</v>
          </cell>
          <cell r="Q118">
            <v>7560</v>
          </cell>
          <cell r="R118">
            <v>2.1239999999999997</v>
          </cell>
          <cell r="S118">
            <v>0</v>
          </cell>
          <cell r="T118">
            <v>2.8095238095238092E-4</v>
          </cell>
          <cell r="U118">
            <v>0</v>
          </cell>
          <cell r="V118">
            <v>2.9100529100529104E-4</v>
          </cell>
          <cell r="W118">
            <v>4.96031746031746E-4</v>
          </cell>
          <cell r="X118">
            <v>1.6256613756613755E-3</v>
          </cell>
          <cell r="Y118">
            <v>2.6936507936507932E-3</v>
          </cell>
        </row>
        <row r="119">
          <cell r="A119" t="str">
            <v>NUTROPIN DEPOT</v>
          </cell>
          <cell r="J119">
            <v>0</v>
          </cell>
          <cell r="K119">
            <v>0</v>
          </cell>
          <cell r="L119">
            <v>0</v>
          </cell>
          <cell r="M119">
            <v>11.25</v>
          </cell>
          <cell r="N119">
            <v>3.75</v>
          </cell>
          <cell r="O119">
            <v>13.52</v>
          </cell>
          <cell r="Q119">
            <v>3909.007568359375</v>
          </cell>
          <cell r="R119">
            <v>2.6189999999999998</v>
          </cell>
          <cell r="S119">
            <v>0</v>
          </cell>
          <cell r="T119">
            <v>6.6999102820852394E-4</v>
          </cell>
          <cell r="U119">
            <v>0</v>
          </cell>
          <cell r="V119">
            <v>2.8779683342290553E-3</v>
          </cell>
          <cell r="W119">
            <v>9.593227780763517E-4</v>
          </cell>
          <cell r="X119">
            <v>3.4586783892246067E-3</v>
          </cell>
          <cell r="Y119">
            <v>7.9659605297385371E-3</v>
          </cell>
        </row>
        <row r="120">
          <cell r="A120" t="str">
            <v>REFACTO</v>
          </cell>
          <cell r="J120">
            <v>0</v>
          </cell>
          <cell r="K120">
            <v>0</v>
          </cell>
          <cell r="L120">
            <v>0</v>
          </cell>
          <cell r="M120">
            <v>2.2000000000000002</v>
          </cell>
          <cell r="N120">
            <v>0.55000000000000004</v>
          </cell>
          <cell r="O120">
            <v>6.56</v>
          </cell>
          <cell r="Q120">
            <v>13598.6396484375</v>
          </cell>
          <cell r="R120">
            <v>63.12</v>
          </cell>
          <cell r="S120">
            <v>0</v>
          </cell>
          <cell r="T120">
            <v>4.6416407546509665E-3</v>
          </cell>
          <cell r="U120">
            <v>0</v>
          </cell>
          <cell r="V120">
            <v>1.6178088815323397E-4</v>
          </cell>
          <cell r="W120">
            <v>4.0445222038308492E-5</v>
          </cell>
          <cell r="X120">
            <v>4.8240119376600669E-4</v>
          </cell>
          <cell r="Y120">
            <v>5.3262680586085168E-3</v>
          </cell>
        </row>
        <row r="121">
          <cell r="A121" t="str">
            <v>INTRON A PEN</v>
          </cell>
          <cell r="J121">
            <v>0</v>
          </cell>
          <cell r="K121">
            <v>0</v>
          </cell>
          <cell r="L121">
            <v>0</v>
          </cell>
          <cell r="M121">
            <v>2.2000000000000002</v>
          </cell>
          <cell r="N121">
            <v>3.75</v>
          </cell>
          <cell r="O121">
            <v>12.29</v>
          </cell>
          <cell r="Q121">
            <v>5829.0151909722226</v>
          </cell>
          <cell r="R121">
            <v>0</v>
          </cell>
          <cell r="S121">
            <v>0</v>
          </cell>
          <cell r="T121">
            <v>0</v>
          </cell>
          <cell r="U121">
            <v>0</v>
          </cell>
          <cell r="V121">
            <v>3.7742224508306038E-4</v>
          </cell>
          <cell r="W121">
            <v>6.4333337230067103E-4</v>
          </cell>
          <cell r="X121">
            <v>2.1084179054867325E-3</v>
          </cell>
          <cell r="Y121">
            <v>3.1291735228704638E-3</v>
          </cell>
        </row>
        <row r="122">
          <cell r="A122" t="str">
            <v>ANTAGON</v>
          </cell>
          <cell r="J122">
            <v>0</v>
          </cell>
          <cell r="K122">
            <v>0</v>
          </cell>
          <cell r="L122">
            <v>0</v>
          </cell>
          <cell r="M122">
            <v>2.2000000000000002</v>
          </cell>
          <cell r="N122">
            <v>3.54</v>
          </cell>
          <cell r="O122">
            <v>7.37</v>
          </cell>
          <cell r="Q122">
            <v>589.06331380208337</v>
          </cell>
          <cell r="R122">
            <v>0</v>
          </cell>
          <cell r="S122">
            <v>0</v>
          </cell>
          <cell r="T122">
            <v>0</v>
          </cell>
          <cell r="U122">
            <v>0</v>
          </cell>
          <cell r="V122">
            <v>3.7347428509852303E-3</v>
          </cell>
          <cell r="W122">
            <v>6.009540769312597E-3</v>
          </cell>
          <cell r="X122">
            <v>1.251138855080052E-2</v>
          </cell>
          <cell r="Y122">
            <v>2.2255672171098348E-2</v>
          </cell>
        </row>
        <row r="123">
          <cell r="A123" t="str">
            <v>BRAVELLE</v>
          </cell>
          <cell r="J123">
            <v>0</v>
          </cell>
          <cell r="K123">
            <v>0</v>
          </cell>
          <cell r="L123">
            <v>0</v>
          </cell>
          <cell r="M123">
            <v>2.2000000000000002</v>
          </cell>
          <cell r="N123">
            <v>0.55000000000000004</v>
          </cell>
          <cell r="O123">
            <v>6.56</v>
          </cell>
          <cell r="Q123">
            <v>3719.25</v>
          </cell>
          <cell r="R123">
            <v>2.7750000000000004</v>
          </cell>
          <cell r="S123">
            <v>0</v>
          </cell>
          <cell r="T123">
            <v>7.4611816898568269E-4</v>
          </cell>
          <cell r="U123">
            <v>0</v>
          </cell>
          <cell r="V123">
            <v>5.9151710694360432E-4</v>
          </cell>
          <cell r="W123">
            <v>1.4787927673590108E-4</v>
          </cell>
          <cell r="X123">
            <v>1.7637964643409288E-3</v>
          </cell>
          <cell r="Y123">
            <v>3.249311017006117E-3</v>
          </cell>
        </row>
        <row r="124">
          <cell r="A124" t="str">
            <v>AMEVIVE</v>
          </cell>
          <cell r="J124">
            <v>0</v>
          </cell>
          <cell r="K124">
            <v>0</v>
          </cell>
          <cell r="L124">
            <v>0</v>
          </cell>
          <cell r="M124">
            <v>2.2000000000000002</v>
          </cell>
          <cell r="N124">
            <v>3.75</v>
          </cell>
          <cell r="O124">
            <v>12.29</v>
          </cell>
          <cell r="Q124">
            <v>3980</v>
          </cell>
          <cell r="R124">
            <v>0</v>
          </cell>
          <cell r="S124">
            <v>0</v>
          </cell>
          <cell r="T124">
            <v>0</v>
          </cell>
          <cell r="U124">
            <v>0</v>
          </cell>
          <cell r="V124">
            <v>5.5276381909547738E-4</v>
          </cell>
          <cell r="W124">
            <v>9.4221105527638187E-4</v>
          </cell>
          <cell r="X124">
            <v>3.0879396984924623E-3</v>
          </cell>
          <cell r="Y124">
            <v>4.5829145728643215E-3</v>
          </cell>
        </row>
      </sheetData>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Sum"/>
      <sheetName val="Benefit Solutions"/>
      <sheetName val="EQ"/>
      <sheetName val="ABinfo"/>
      <sheetName val="ABrates"/>
      <sheetName val="Cover"/>
      <sheetName val="RateCalc"/>
      <sheetName val="pmpm"/>
      <sheetName val="UW Assumptions (51 - 299)"/>
      <sheetName val="UW Assumptions (300+)"/>
      <sheetName val="RateFacts"/>
      <sheetName val="Key Factors"/>
      <sheetName val="County Census"/>
      <sheetName val="Med Rates"/>
      <sheetName val="OOA Med Rates"/>
      <sheetName val="Drug Rates"/>
      <sheetName val="OOA Drug Rates"/>
      <sheetName val="Ancillary Rates"/>
      <sheetName val="Access Baja Custom"/>
      <sheetName val="Cust1"/>
      <sheetName val="Compare 3-tier"/>
      <sheetName val="SCRATCH (2)"/>
      <sheetName val="Sheet1"/>
      <sheetName val="Sheet2"/>
      <sheetName val="Sheet3"/>
    </sheetNames>
    <sheetDataSet>
      <sheetData sheetId="0"/>
      <sheetData sheetId="1" refreshError="1"/>
      <sheetData sheetId="2" refreshError="1"/>
      <sheetData sheetId="3" refreshError="1"/>
      <sheetData sheetId="4" refreshError="1"/>
      <sheetData sheetId="5" refreshError="1"/>
      <sheetData sheetId="6">
        <row r="5">
          <cell r="A5">
            <v>1</v>
          </cell>
          <cell r="B5" t="str">
            <v>HMO $5 OV $0 Inpatient Hospital $50 ER</v>
          </cell>
          <cell r="C5">
            <v>547.86</v>
          </cell>
          <cell r="D5">
            <v>308.01</v>
          </cell>
          <cell r="E5">
            <v>616.01</v>
          </cell>
          <cell r="F5">
            <v>557.49</v>
          </cell>
          <cell r="G5">
            <v>924.02</v>
          </cell>
          <cell r="I5">
            <v>547.86</v>
          </cell>
          <cell r="J5">
            <v>307.36</v>
          </cell>
          <cell r="K5">
            <v>614.71</v>
          </cell>
          <cell r="L5">
            <v>869.82</v>
          </cell>
          <cell r="M5">
            <v>547.86585263157906</v>
          </cell>
          <cell r="N5">
            <v>1.0568268586002891</v>
          </cell>
        </row>
        <row r="6">
          <cell r="A6">
            <v>2</v>
          </cell>
          <cell r="B6" t="str">
            <v xml:space="preserve">Access+ HMO $10 OV $200/day IP Hospital ($200 OP Surgery) $100 ASC </v>
          </cell>
          <cell r="C6">
            <v>512.25</v>
          </cell>
          <cell r="D6">
            <v>287.99</v>
          </cell>
          <cell r="E6">
            <v>575.97</v>
          </cell>
          <cell r="F6">
            <v>521.26</v>
          </cell>
          <cell r="G6">
            <v>863.96</v>
          </cell>
          <cell r="I6">
            <v>512.25</v>
          </cell>
          <cell r="J6">
            <v>287.38</v>
          </cell>
          <cell r="K6">
            <v>574.76</v>
          </cell>
          <cell r="L6">
            <v>813.28</v>
          </cell>
          <cell r="M6">
            <v>512.25473684210522</v>
          </cell>
          <cell r="N6">
            <v>1.0875630969712278</v>
          </cell>
        </row>
        <row r="7">
          <cell r="A7">
            <v>3</v>
          </cell>
          <cell r="B7" t="str">
            <v>Access+ HMO $15 OV $500/day IP Hospital ($400 OP Surgery) $200 ASC</v>
          </cell>
          <cell r="C7">
            <v>484.73</v>
          </cell>
          <cell r="D7">
            <v>272.52</v>
          </cell>
          <cell r="E7">
            <v>545.03</v>
          </cell>
          <cell r="F7">
            <v>493.25</v>
          </cell>
          <cell r="G7">
            <v>817.55</v>
          </cell>
          <cell r="I7">
            <v>484.73</v>
          </cell>
          <cell r="J7">
            <v>271.94</v>
          </cell>
          <cell r="K7">
            <v>543.88</v>
          </cell>
          <cell r="L7">
            <v>769.59</v>
          </cell>
          <cell r="M7">
            <v>484.73442105263166</v>
          </cell>
          <cell r="N7">
            <v>1.1220057578484353</v>
          </cell>
        </row>
        <row r="8">
          <cell r="A8">
            <v>4</v>
          </cell>
          <cell r="B8" t="str">
            <v>Access+ HMO $10 OV $100/day IP Hospital ($150 OP Surgery) $100 ASC</v>
          </cell>
          <cell r="C8">
            <v>522.88</v>
          </cell>
          <cell r="D8">
            <v>293.95999999999998</v>
          </cell>
          <cell r="E8">
            <v>587.91999999999996</v>
          </cell>
          <cell r="F8">
            <v>532.07000000000005</v>
          </cell>
          <cell r="G8">
            <v>881.88</v>
          </cell>
          <cell r="I8">
            <v>522.88</v>
          </cell>
          <cell r="J8">
            <v>293.33999999999997</v>
          </cell>
          <cell r="K8">
            <v>586.67999999999995</v>
          </cell>
          <cell r="L8">
            <v>830.15</v>
          </cell>
          <cell r="M8">
            <v>522.87943157894733</v>
          </cell>
          <cell r="N8">
            <v>1.076925380678778</v>
          </cell>
        </row>
        <row r="9">
          <cell r="A9">
            <v>5</v>
          </cell>
          <cell r="B9"/>
          <cell r="C9"/>
          <cell r="D9"/>
          <cell r="E9"/>
          <cell r="F9"/>
          <cell r="G9"/>
          <cell r="I9"/>
          <cell r="J9"/>
          <cell r="K9"/>
          <cell r="L9"/>
          <cell r="M9"/>
          <cell r="N9">
            <v>1.0550203568858949</v>
          </cell>
        </row>
        <row r="10">
          <cell r="A10">
            <v>6</v>
          </cell>
          <cell r="B10" t="str">
            <v>Access+ HMO $25 OV $750/day IP Hospital ($500 OP surgery) $250 ASC</v>
          </cell>
          <cell r="C10">
            <v>454.63</v>
          </cell>
          <cell r="D10">
            <v>255.59</v>
          </cell>
          <cell r="E10">
            <v>511.19</v>
          </cell>
          <cell r="F10">
            <v>462.62</v>
          </cell>
          <cell r="G10">
            <v>766.78</v>
          </cell>
          <cell r="I10">
            <v>454.63</v>
          </cell>
          <cell r="J10">
            <v>255.05</v>
          </cell>
          <cell r="K10">
            <v>510.11</v>
          </cell>
          <cell r="L10">
            <v>721.8</v>
          </cell>
          <cell r="M10">
            <v>454.63284210526319</v>
          </cell>
          <cell r="N10">
            <v>1.1683629856683129</v>
          </cell>
        </row>
        <row r="11">
          <cell r="A11">
            <v>7</v>
          </cell>
          <cell r="B11" t="str">
            <v>Access+ HMO $40 OV $1000/day IP Hospital ($750 OP Surgery) $500 ASC</v>
          </cell>
          <cell r="C11">
            <v>421.2</v>
          </cell>
          <cell r="D11">
            <v>236.8</v>
          </cell>
          <cell r="E11">
            <v>473.6</v>
          </cell>
          <cell r="F11">
            <v>428.61</v>
          </cell>
          <cell r="G11">
            <v>710.4</v>
          </cell>
          <cell r="I11">
            <v>421.2</v>
          </cell>
          <cell r="J11">
            <v>236.3</v>
          </cell>
          <cell r="K11">
            <v>472.6</v>
          </cell>
          <cell r="L11">
            <v>668.72</v>
          </cell>
          <cell r="M11">
            <v>421.20328421052631</v>
          </cell>
          <cell r="N11">
            <v>1.2322111634570763</v>
          </cell>
        </row>
        <row r="12">
          <cell r="A12">
            <v>8</v>
          </cell>
          <cell r="B12" t="str">
            <v>HMO $10 OV $0 Inpatient Hospital $0 OP Surgery</v>
          </cell>
          <cell r="C12">
            <v>535.09</v>
          </cell>
          <cell r="D12">
            <v>300.83</v>
          </cell>
          <cell r="E12">
            <v>601.65</v>
          </cell>
          <cell r="F12">
            <v>544.5</v>
          </cell>
          <cell r="G12">
            <v>902.48</v>
          </cell>
          <cell r="I12">
            <v>535.09</v>
          </cell>
          <cell r="J12">
            <v>300.19</v>
          </cell>
          <cell r="K12">
            <v>600.38</v>
          </cell>
          <cell r="L12">
            <v>849.54</v>
          </cell>
          <cell r="M12">
            <v>535.09094736842098</v>
          </cell>
          <cell r="N12">
            <v>1.0687654165063685</v>
          </cell>
        </row>
        <row r="13">
          <cell r="A13">
            <v>9</v>
          </cell>
          <cell r="B13" t="str">
            <v>Access+ HMO $10 OV $250/admit IP Hospital ($150 OP Surgery) $100 ASC</v>
          </cell>
          <cell r="C13">
            <v>524.54999999999995</v>
          </cell>
          <cell r="D13">
            <v>294.89999999999998</v>
          </cell>
          <cell r="E13">
            <v>589.79999999999995</v>
          </cell>
          <cell r="F13">
            <v>533.77</v>
          </cell>
          <cell r="G13">
            <v>884.69</v>
          </cell>
          <cell r="I13">
            <v>524.54999999999995</v>
          </cell>
          <cell r="J13">
            <v>294.27999999999997</v>
          </cell>
          <cell r="K13">
            <v>588.54999999999995</v>
          </cell>
          <cell r="L13">
            <v>832.8</v>
          </cell>
          <cell r="M13">
            <v>524.54959999999994</v>
          </cell>
          <cell r="N13">
            <v>1.0786562263869368</v>
          </cell>
        </row>
        <row r="14">
          <cell r="A14">
            <v>10</v>
          </cell>
          <cell r="B14" t="str">
            <v>Access+ HMO $10 OV $1000/admit Inpatient Hospital ($300 OP Surgery) $150 ASC</v>
          </cell>
          <cell r="C14">
            <v>501.42</v>
          </cell>
          <cell r="D14">
            <v>281.89999999999998</v>
          </cell>
          <cell r="E14">
            <v>563.79999999999995</v>
          </cell>
          <cell r="F14">
            <v>510.23</v>
          </cell>
          <cell r="G14">
            <v>845.69</v>
          </cell>
          <cell r="I14">
            <v>501.42</v>
          </cell>
          <cell r="J14">
            <v>281.3</v>
          </cell>
          <cell r="K14">
            <v>562.6</v>
          </cell>
          <cell r="L14">
            <v>796.08</v>
          </cell>
          <cell r="M14">
            <v>501.4190315789474</v>
          </cell>
          <cell r="N14">
            <v>1.1040984551557762</v>
          </cell>
        </row>
        <row r="15">
          <cell r="A15">
            <v>11</v>
          </cell>
          <cell r="B15" t="str">
            <v>Access+ HMO $15 OV $500/admit IP Hospital ($200 OP Surgery) $100 ASC</v>
          </cell>
          <cell r="C15">
            <v>507.81</v>
          </cell>
          <cell r="D15">
            <v>285.49</v>
          </cell>
          <cell r="E15">
            <v>570.98</v>
          </cell>
          <cell r="F15">
            <v>516.74</v>
          </cell>
          <cell r="G15">
            <v>856.47</v>
          </cell>
          <cell r="I15">
            <v>507.81</v>
          </cell>
          <cell r="J15">
            <v>284.89</v>
          </cell>
          <cell r="K15">
            <v>569.77</v>
          </cell>
          <cell r="L15">
            <v>806.23</v>
          </cell>
          <cell r="M15">
            <v>507.81298947368418</v>
          </cell>
          <cell r="N15">
            <v>1.0975810929702421</v>
          </cell>
        </row>
        <row r="16">
          <cell r="A16">
            <v>12</v>
          </cell>
          <cell r="B16" t="str">
            <v>Access+ HMO $15 OV $1000/admit IP Hospital ($500 OP Surgery) $250 ASC</v>
          </cell>
          <cell r="C16">
            <v>489.87</v>
          </cell>
          <cell r="D16">
            <v>275.41000000000003</v>
          </cell>
          <cell r="E16">
            <v>550.80999999999995</v>
          </cell>
          <cell r="F16">
            <v>498.48</v>
          </cell>
          <cell r="G16">
            <v>826.22</v>
          </cell>
          <cell r="I16">
            <v>489.87</v>
          </cell>
          <cell r="J16">
            <v>274.82</v>
          </cell>
          <cell r="K16">
            <v>549.65</v>
          </cell>
          <cell r="L16">
            <v>777.75</v>
          </cell>
          <cell r="M16">
            <v>489.87324210526316</v>
          </cell>
          <cell r="N16">
            <v>1.1184596923585364</v>
          </cell>
        </row>
        <row r="17">
          <cell r="A17">
            <v>13</v>
          </cell>
          <cell r="B17" t="str">
            <v>Access+ HMO $20 OV $250/admit IP Hospital ($150 OP Surgery) $100 ASC</v>
          </cell>
          <cell r="C17">
            <v>507.59</v>
          </cell>
          <cell r="D17">
            <v>285.36</v>
          </cell>
          <cell r="E17">
            <v>570.73</v>
          </cell>
          <cell r="F17">
            <v>516.51</v>
          </cell>
          <cell r="G17">
            <v>856.09</v>
          </cell>
          <cell r="I17">
            <v>507.59</v>
          </cell>
          <cell r="J17">
            <v>284.76</v>
          </cell>
          <cell r="K17">
            <v>569.52</v>
          </cell>
          <cell r="L17">
            <v>805.87</v>
          </cell>
          <cell r="M17">
            <v>507.58595789473685</v>
          </cell>
          <cell r="N17">
            <v>1.0979534235006181</v>
          </cell>
        </row>
        <row r="18">
          <cell r="A18">
            <v>14</v>
          </cell>
          <cell r="B18" t="str">
            <v>Access+ HMO $20 OV $500/admit IP Hospital ($200 OP Surgery) $100 ASC</v>
          </cell>
          <cell r="C18">
            <v>500.27</v>
          </cell>
          <cell r="D18">
            <v>281.25</v>
          </cell>
          <cell r="E18">
            <v>562.5</v>
          </cell>
          <cell r="F18">
            <v>509.06</v>
          </cell>
          <cell r="G18">
            <v>843.75</v>
          </cell>
          <cell r="I18">
            <v>500.27</v>
          </cell>
          <cell r="J18">
            <v>280.66000000000003</v>
          </cell>
          <cell r="K18">
            <v>561.30999999999995</v>
          </cell>
          <cell r="L18">
            <v>794.25</v>
          </cell>
          <cell r="M18">
            <v>500.27025263157896</v>
          </cell>
          <cell r="N18">
            <v>1.1065681016450677</v>
          </cell>
        </row>
        <row r="19">
          <cell r="A19">
            <v>15</v>
          </cell>
          <cell r="B19" t="str">
            <v>Access+ HMO $20 OV $1000/admit IP Hospital ($500 OP Surgery) $250 ASC</v>
          </cell>
          <cell r="C19">
            <v>482.9</v>
          </cell>
          <cell r="D19">
            <v>271.49</v>
          </cell>
          <cell r="E19">
            <v>542.97</v>
          </cell>
          <cell r="F19">
            <v>491.39</v>
          </cell>
          <cell r="G19">
            <v>814.46</v>
          </cell>
          <cell r="I19">
            <v>482.9</v>
          </cell>
          <cell r="J19">
            <v>270.91000000000003</v>
          </cell>
          <cell r="K19">
            <v>541.82000000000005</v>
          </cell>
          <cell r="L19">
            <v>766.68</v>
          </cell>
          <cell r="M19">
            <v>482.89991578947365</v>
          </cell>
          <cell r="N19">
            <v>1.1278427308696823</v>
          </cell>
        </row>
        <row r="20">
          <cell r="A20">
            <v>16</v>
          </cell>
          <cell r="B20" t="str">
            <v>Access+ HMO $25 OV $500/admit IP Hospital ($300 OP surgery) $150 ASC</v>
          </cell>
          <cell r="C20">
            <v>490.73</v>
          </cell>
          <cell r="D20">
            <v>275.89</v>
          </cell>
          <cell r="E20">
            <v>551.77</v>
          </cell>
          <cell r="F20">
            <v>499.35</v>
          </cell>
          <cell r="G20">
            <v>827.66</v>
          </cell>
          <cell r="I20">
            <v>490.73</v>
          </cell>
          <cell r="J20">
            <v>275.3</v>
          </cell>
          <cell r="K20">
            <v>550.61</v>
          </cell>
          <cell r="L20">
            <v>779.11</v>
          </cell>
          <cell r="M20">
            <v>490.72932631578948</v>
          </cell>
          <cell r="N20">
            <v>1.1192373247386143</v>
          </cell>
        </row>
        <row r="21">
          <cell r="A21">
            <v>17</v>
          </cell>
          <cell r="B21" t="str">
            <v>Access+ HMO $25 OV $1000/admit IP Hospital ($500 OP Surgery) $250 ASC</v>
          </cell>
          <cell r="C21">
            <v>476.15</v>
          </cell>
          <cell r="D21">
            <v>267.69</v>
          </cell>
          <cell r="E21">
            <v>535.38</v>
          </cell>
          <cell r="F21">
            <v>484.52</v>
          </cell>
          <cell r="G21">
            <v>803.07</v>
          </cell>
          <cell r="I21">
            <v>476.15</v>
          </cell>
          <cell r="J21">
            <v>267.12</v>
          </cell>
          <cell r="K21">
            <v>534.25</v>
          </cell>
          <cell r="L21">
            <v>755.96</v>
          </cell>
          <cell r="M21">
            <v>476.14825263157894</v>
          </cell>
          <cell r="N21">
            <v>1.1374065566240441</v>
          </cell>
        </row>
        <row r="22">
          <cell r="A22">
            <v>18</v>
          </cell>
          <cell r="B22" t="str">
            <v>HMO 15-20%/Zero Facility Deductible</v>
          </cell>
          <cell r="C22">
            <v>453.25</v>
          </cell>
          <cell r="D22">
            <v>254.82</v>
          </cell>
          <cell r="E22">
            <v>509.63</v>
          </cell>
          <cell r="F22">
            <v>461.22</v>
          </cell>
          <cell r="G22">
            <v>764.45</v>
          </cell>
          <cell r="I22">
            <v>453.25</v>
          </cell>
          <cell r="J22">
            <v>254.28</v>
          </cell>
          <cell r="K22">
            <v>508.56</v>
          </cell>
          <cell r="L22">
            <v>719.61</v>
          </cell>
          <cell r="M22">
            <v>453.25471578947366</v>
          </cell>
          <cell r="N22">
            <v>1.0441894199999999</v>
          </cell>
        </row>
        <row r="23">
          <cell r="A23">
            <v>19</v>
          </cell>
          <cell r="B23" t="str">
            <v>HMO 15-10%/1500 Facility Deductible</v>
          </cell>
          <cell r="C23">
            <v>427.06</v>
          </cell>
          <cell r="D23">
            <v>240.09</v>
          </cell>
          <cell r="E23">
            <v>480.18</v>
          </cell>
          <cell r="F23">
            <v>434.57</v>
          </cell>
          <cell r="G23">
            <v>720.27</v>
          </cell>
          <cell r="I23">
            <v>427.06</v>
          </cell>
          <cell r="J23">
            <v>239.58</v>
          </cell>
          <cell r="K23">
            <v>479.17</v>
          </cell>
          <cell r="L23">
            <v>678.02</v>
          </cell>
          <cell r="M23">
            <v>427.05751578947371</v>
          </cell>
          <cell r="N23">
            <v>1.0441894199999999</v>
          </cell>
        </row>
        <row r="24">
          <cell r="A24">
            <v>20</v>
          </cell>
          <cell r="B24" t="str">
            <v>HMO 30-20%/Zero Facility Deductible</v>
          </cell>
          <cell r="C24">
            <v>434.17</v>
          </cell>
          <cell r="D24">
            <v>244.09</v>
          </cell>
          <cell r="E24">
            <v>488.18</v>
          </cell>
          <cell r="F24">
            <v>441.8</v>
          </cell>
          <cell r="G24">
            <v>732.27</v>
          </cell>
          <cell r="I24">
            <v>434.17</v>
          </cell>
          <cell r="J24">
            <v>243.57</v>
          </cell>
          <cell r="K24">
            <v>487.15</v>
          </cell>
          <cell r="L24">
            <v>689.31</v>
          </cell>
          <cell r="M24">
            <v>434.16919999999999</v>
          </cell>
          <cell r="N24">
            <v>1.0441894199999999</v>
          </cell>
        </row>
        <row r="25">
          <cell r="A25">
            <v>21</v>
          </cell>
          <cell r="B25" t="str">
            <v>HMO 30-10%/1500 Facility Deductible</v>
          </cell>
          <cell r="C25">
            <v>412.35</v>
          </cell>
          <cell r="D25">
            <v>231.82</v>
          </cell>
          <cell r="E25">
            <v>463.64</v>
          </cell>
          <cell r="F25">
            <v>419.6</v>
          </cell>
          <cell r="G25">
            <v>695.46</v>
          </cell>
          <cell r="I25">
            <v>412.35</v>
          </cell>
          <cell r="J25">
            <v>231.33</v>
          </cell>
          <cell r="K25">
            <v>462.66</v>
          </cell>
          <cell r="L25">
            <v>654.66999999999996</v>
          </cell>
          <cell r="M25">
            <v>412.34877894736843</v>
          </cell>
          <cell r="N25">
            <v>1.0441894199999999</v>
          </cell>
        </row>
        <row r="26">
          <cell r="A26">
            <v>22</v>
          </cell>
          <cell r="B26" t="str">
            <v>HMO $10 OV $0 PREV $250/ADMIT HOSP $0 SNF $75 ER $0 SURG 0% DME</v>
          </cell>
          <cell r="C26">
            <v>531.03</v>
          </cell>
          <cell r="D26">
            <v>298.54000000000002</v>
          </cell>
          <cell r="E26">
            <v>597.08000000000004</v>
          </cell>
          <cell r="F26">
            <v>540.36</v>
          </cell>
          <cell r="G26">
            <v>895.62</v>
          </cell>
          <cell r="I26">
            <v>531.03</v>
          </cell>
          <cell r="J26">
            <v>297.91000000000003</v>
          </cell>
          <cell r="K26">
            <v>595.82000000000005</v>
          </cell>
          <cell r="L26">
            <v>843.09</v>
          </cell>
          <cell r="M26">
            <v>531.0275578947369</v>
          </cell>
          <cell r="N26">
            <v>1.07408942</v>
          </cell>
        </row>
        <row r="27">
          <cell r="A27">
            <v>23</v>
          </cell>
          <cell r="B27" t="str">
            <v>Access Baja Plan 5</v>
          </cell>
          <cell r="C27">
            <v>0</v>
          </cell>
          <cell r="D27">
            <v>70.849999999999994</v>
          </cell>
          <cell r="E27">
            <v>135.85</v>
          </cell>
          <cell r="F27">
            <v>148.85</v>
          </cell>
          <cell r="G27">
            <v>207.35</v>
          </cell>
          <cell r="I27">
            <v>0</v>
          </cell>
          <cell r="J27">
            <v>70.849999999999994</v>
          </cell>
          <cell r="K27">
            <v>135.85</v>
          </cell>
          <cell r="L27">
            <v>207.35</v>
          </cell>
          <cell r="M27">
            <v>121.6758064516129</v>
          </cell>
          <cell r="N27">
            <v>1.0441894199999999</v>
          </cell>
        </row>
        <row r="28">
          <cell r="A28">
            <v>24</v>
          </cell>
          <cell r="B28" t="str">
            <v>Access Baja Plan 10</v>
          </cell>
          <cell r="C28">
            <v>0</v>
          </cell>
          <cell r="D28">
            <v>64.349999999999994</v>
          </cell>
          <cell r="E28">
            <v>122.85</v>
          </cell>
          <cell r="F28">
            <v>135.85</v>
          </cell>
          <cell r="G28">
            <v>187.85</v>
          </cell>
          <cell r="I28">
            <v>0</v>
          </cell>
          <cell r="J28">
            <v>64.349999999999994</v>
          </cell>
          <cell r="K28">
            <v>122.85</v>
          </cell>
          <cell r="L28">
            <v>187.85</v>
          </cell>
          <cell r="M28">
            <v>110.26935483870967</v>
          </cell>
          <cell r="N28">
            <v>1.0441894199999999</v>
          </cell>
        </row>
        <row r="29">
          <cell r="A29">
            <v>25</v>
          </cell>
          <cell r="B29" t="str">
            <v>Access Baja Plan 5 (Standalone)</v>
          </cell>
          <cell r="C29">
            <v>0</v>
          </cell>
          <cell r="D29">
            <v>67.58</v>
          </cell>
          <cell r="E29">
            <v>142.12</v>
          </cell>
          <cell r="F29">
            <v>155.72</v>
          </cell>
          <cell r="G29">
            <v>197.78</v>
          </cell>
          <cell r="I29">
            <v>0</v>
          </cell>
          <cell r="J29">
            <v>67.58</v>
          </cell>
          <cell r="K29">
            <v>129.58000000000001</v>
          </cell>
          <cell r="L29">
            <v>197.78</v>
          </cell>
          <cell r="M29">
            <v>116.06</v>
          </cell>
          <cell r="N29">
            <v>1.0441894199999999</v>
          </cell>
        </row>
        <row r="30">
          <cell r="A30">
            <v>26</v>
          </cell>
          <cell r="B30" t="str">
            <v>Access Baja Plan 10 (Standalone)</v>
          </cell>
          <cell r="C30">
            <v>0</v>
          </cell>
          <cell r="D30">
            <v>61.38</v>
          </cell>
          <cell r="E30">
            <v>117.18</v>
          </cell>
          <cell r="F30">
            <v>129.58000000000001</v>
          </cell>
          <cell r="G30">
            <v>179.18</v>
          </cell>
          <cell r="I30">
            <v>0</v>
          </cell>
          <cell r="J30">
            <v>61.38</v>
          </cell>
          <cell r="K30">
            <v>117.18</v>
          </cell>
          <cell r="L30">
            <v>179.18</v>
          </cell>
          <cell r="M30">
            <v>105.18</v>
          </cell>
          <cell r="N30">
            <v>1.0441894199999999</v>
          </cell>
        </row>
        <row r="31">
          <cell r="A31">
            <v>27</v>
          </cell>
          <cell r="N31">
            <v>1.0441894199999999</v>
          </cell>
        </row>
        <row r="32">
          <cell r="A32">
            <v>28</v>
          </cell>
          <cell r="N32">
            <v>1.0441894199999999</v>
          </cell>
        </row>
        <row r="33">
          <cell r="A33">
            <v>29</v>
          </cell>
          <cell r="N33">
            <v>1.0441894199999999</v>
          </cell>
        </row>
        <row r="34">
          <cell r="A34">
            <v>30</v>
          </cell>
          <cell r="N34">
            <v>1.0441894199999999</v>
          </cell>
        </row>
        <row r="35">
          <cell r="A35">
            <v>31</v>
          </cell>
          <cell r="N35">
            <v>1.0441894199999999</v>
          </cell>
        </row>
        <row r="36">
          <cell r="A36">
            <v>32</v>
          </cell>
          <cell r="B36" t="str">
            <v>POS $300 Deductible</v>
          </cell>
          <cell r="C36">
            <v>0</v>
          </cell>
          <cell r="D36">
            <v>0</v>
          </cell>
          <cell r="E36">
            <v>0</v>
          </cell>
          <cell r="F36">
            <v>0</v>
          </cell>
          <cell r="G36">
            <v>0</v>
          </cell>
          <cell r="I36">
            <v>0</v>
          </cell>
          <cell r="J36">
            <v>0</v>
          </cell>
          <cell r="K36">
            <v>0</v>
          </cell>
          <cell r="L36">
            <v>0</v>
          </cell>
          <cell r="M36">
            <v>0</v>
          </cell>
          <cell r="N36">
            <v>1.0441894199999999</v>
          </cell>
        </row>
        <row r="37">
          <cell r="A37">
            <v>33</v>
          </cell>
          <cell r="B37"/>
          <cell r="C37"/>
          <cell r="D37"/>
          <cell r="E37"/>
          <cell r="F37"/>
          <cell r="G37"/>
          <cell r="I37"/>
          <cell r="J37"/>
          <cell r="K37"/>
          <cell r="L37"/>
          <cell r="M37"/>
          <cell r="N37">
            <v>1.0441894199999999</v>
          </cell>
        </row>
        <row r="38">
          <cell r="A38">
            <v>34</v>
          </cell>
          <cell r="B38"/>
          <cell r="C38"/>
          <cell r="D38"/>
          <cell r="E38"/>
          <cell r="F38"/>
          <cell r="G38"/>
          <cell r="I38"/>
          <cell r="J38"/>
          <cell r="K38"/>
          <cell r="L38"/>
          <cell r="M38"/>
          <cell r="N38">
            <v>1.0441894199999999</v>
          </cell>
        </row>
        <row r="39">
          <cell r="A39">
            <v>35</v>
          </cell>
          <cell r="B39" t="str">
            <v>POS Plan E $300 80/60</v>
          </cell>
          <cell r="C39">
            <v>0</v>
          </cell>
          <cell r="D39">
            <v>0</v>
          </cell>
          <cell r="E39">
            <v>0</v>
          </cell>
          <cell r="F39">
            <v>0</v>
          </cell>
          <cell r="G39">
            <v>0</v>
          </cell>
          <cell r="I39">
            <v>0</v>
          </cell>
          <cell r="J39">
            <v>0</v>
          </cell>
          <cell r="K39">
            <v>0</v>
          </cell>
          <cell r="L39">
            <v>0</v>
          </cell>
          <cell r="M39">
            <v>0</v>
          </cell>
          <cell r="N39">
            <v>1.0441894199999999</v>
          </cell>
        </row>
        <row r="40">
          <cell r="A40">
            <v>36</v>
          </cell>
          <cell r="B40" t="str">
            <v>POS Plan E $500 80/60</v>
          </cell>
          <cell r="C40">
            <v>0</v>
          </cell>
          <cell r="D40">
            <v>0</v>
          </cell>
          <cell r="E40">
            <v>0</v>
          </cell>
          <cell r="F40">
            <v>0</v>
          </cell>
          <cell r="G40">
            <v>0</v>
          </cell>
          <cell r="I40">
            <v>0</v>
          </cell>
          <cell r="J40">
            <v>0</v>
          </cell>
          <cell r="K40">
            <v>0</v>
          </cell>
          <cell r="L40">
            <v>0</v>
          </cell>
          <cell r="M40">
            <v>0</v>
          </cell>
          <cell r="N40">
            <v>1.0441894199999999</v>
          </cell>
        </row>
        <row r="41">
          <cell r="A41">
            <v>37</v>
          </cell>
          <cell r="B41" t="str">
            <v>POS Plan E $300 90/70</v>
          </cell>
          <cell r="C41">
            <v>0</v>
          </cell>
          <cell r="D41">
            <v>0</v>
          </cell>
          <cell r="E41">
            <v>0</v>
          </cell>
          <cell r="F41">
            <v>0</v>
          </cell>
          <cell r="G41">
            <v>0</v>
          </cell>
          <cell r="I41">
            <v>0</v>
          </cell>
          <cell r="J41">
            <v>0</v>
          </cell>
          <cell r="K41">
            <v>0</v>
          </cell>
          <cell r="L41">
            <v>0</v>
          </cell>
          <cell r="M41">
            <v>0</v>
          </cell>
          <cell r="N41">
            <v>1.0441894199999999</v>
          </cell>
        </row>
        <row r="42">
          <cell r="A42">
            <v>38</v>
          </cell>
          <cell r="B42" t="str">
            <v>POS Plan E $500 90/70</v>
          </cell>
          <cell r="C42">
            <v>0</v>
          </cell>
          <cell r="D42">
            <v>0</v>
          </cell>
          <cell r="E42">
            <v>0</v>
          </cell>
          <cell r="F42">
            <v>0</v>
          </cell>
          <cell r="G42">
            <v>0</v>
          </cell>
          <cell r="I42">
            <v>0</v>
          </cell>
          <cell r="J42">
            <v>0</v>
          </cell>
          <cell r="K42">
            <v>0</v>
          </cell>
          <cell r="L42">
            <v>0</v>
          </cell>
          <cell r="M42">
            <v>0</v>
          </cell>
          <cell r="N42">
            <v>1.0441894199999999</v>
          </cell>
        </row>
        <row r="43">
          <cell r="A43">
            <v>39</v>
          </cell>
          <cell r="B43" t="str">
            <v>Added Advantage POS 300- 100/90/70 Premier</v>
          </cell>
          <cell r="C43">
            <v>0</v>
          </cell>
          <cell r="D43">
            <v>0</v>
          </cell>
          <cell r="E43">
            <v>0</v>
          </cell>
          <cell r="F43">
            <v>0</v>
          </cell>
          <cell r="G43">
            <v>0</v>
          </cell>
          <cell r="I43">
            <v>0</v>
          </cell>
          <cell r="J43">
            <v>0</v>
          </cell>
          <cell r="K43">
            <v>0</v>
          </cell>
          <cell r="L43">
            <v>0</v>
          </cell>
          <cell r="M43">
            <v>0</v>
          </cell>
          <cell r="N43">
            <v>1.0441894199999999</v>
          </cell>
        </row>
        <row r="44">
          <cell r="A44">
            <v>40</v>
          </cell>
          <cell r="B44" t="str">
            <v>Added Advantage POS 250 - 100/80/50</v>
          </cell>
          <cell r="C44">
            <v>0</v>
          </cell>
          <cell r="D44">
            <v>0</v>
          </cell>
          <cell r="E44">
            <v>0</v>
          </cell>
          <cell r="F44">
            <v>0</v>
          </cell>
          <cell r="G44">
            <v>0</v>
          </cell>
          <cell r="I44">
            <v>0</v>
          </cell>
          <cell r="J44">
            <v>0</v>
          </cell>
          <cell r="K44">
            <v>0</v>
          </cell>
          <cell r="L44">
            <v>0</v>
          </cell>
          <cell r="M44">
            <v>0</v>
          </cell>
          <cell r="N44">
            <v>1.0441894199999999</v>
          </cell>
        </row>
        <row r="45">
          <cell r="A45">
            <v>41</v>
          </cell>
          <cell r="N45">
            <v>1.0441894199999999</v>
          </cell>
        </row>
        <row r="46">
          <cell r="A46">
            <v>42</v>
          </cell>
          <cell r="B46" t="str">
            <v>PPO $0/500 90/70 1k/3k $10 OV $200/day IP Hospital ($350 OON MAX OP Surgery) $350 OON MAX ASC</v>
          </cell>
          <cell r="C46">
            <v>798.15</v>
          </cell>
          <cell r="D46">
            <v>539.49</v>
          </cell>
          <cell r="E46">
            <v>1078.98</v>
          </cell>
          <cell r="F46">
            <v>976.48</v>
          </cell>
          <cell r="G46">
            <v>1618.47</v>
          </cell>
          <cell r="I46">
            <v>798.15</v>
          </cell>
          <cell r="J46">
            <v>542.79999999999995</v>
          </cell>
          <cell r="K46">
            <v>1085.5899999999999</v>
          </cell>
          <cell r="L46">
            <v>1536.11</v>
          </cell>
          <cell r="M46">
            <v>798.17590277777776</v>
          </cell>
          <cell r="N46">
            <v>1.1000614019476793</v>
          </cell>
        </row>
        <row r="47">
          <cell r="A47">
            <v>43</v>
          </cell>
          <cell r="B47" t="str">
            <v>PPO $0/500 90/70 2k/5k $10 OV ($350 OON MAX OP Surgery) $350 OON MAX ASC</v>
          </cell>
          <cell r="C47">
            <v>786.49</v>
          </cell>
          <cell r="D47">
            <v>531.61</v>
          </cell>
          <cell r="E47">
            <v>1063.21</v>
          </cell>
          <cell r="F47">
            <v>962.21</v>
          </cell>
          <cell r="G47">
            <v>1594.82</v>
          </cell>
          <cell r="I47">
            <v>786.49</v>
          </cell>
          <cell r="J47">
            <v>534.87</v>
          </cell>
          <cell r="K47">
            <v>1069.73</v>
          </cell>
          <cell r="L47">
            <v>1513.67</v>
          </cell>
          <cell r="M47">
            <v>786.51527777777778</v>
          </cell>
          <cell r="N47">
            <v>1.0933284795637341</v>
          </cell>
        </row>
        <row r="48">
          <cell r="A48">
            <v>44</v>
          </cell>
          <cell r="B48" t="str">
            <v>PPO $250 90/70 1k/3k $10 OV ($350 OON MAX OP Surgery) $350 OON MAX ASC</v>
          </cell>
          <cell r="C48">
            <v>759.92</v>
          </cell>
          <cell r="D48">
            <v>513.65</v>
          </cell>
          <cell r="E48">
            <v>1027.3</v>
          </cell>
          <cell r="F48">
            <v>929.71</v>
          </cell>
          <cell r="G48">
            <v>1540.95</v>
          </cell>
          <cell r="I48">
            <v>759.92</v>
          </cell>
          <cell r="J48">
            <v>516.79999999999995</v>
          </cell>
          <cell r="K48">
            <v>1033.5999999999999</v>
          </cell>
          <cell r="L48">
            <v>1462.54</v>
          </cell>
          <cell r="M48">
            <v>759.94652777777765</v>
          </cell>
          <cell r="N48">
            <v>1.1275129917485325</v>
          </cell>
        </row>
        <row r="49">
          <cell r="A49">
            <v>45</v>
          </cell>
          <cell r="B49" t="str">
            <v>PPO $250 90/70 2k/5k $10 OV ($350 OON MAX OP Surgery) $350 OON MAX ASC</v>
          </cell>
          <cell r="C49">
            <v>747.97</v>
          </cell>
          <cell r="D49">
            <v>505.57</v>
          </cell>
          <cell r="E49">
            <v>1011.14</v>
          </cell>
          <cell r="F49">
            <v>915.08</v>
          </cell>
          <cell r="G49">
            <v>1516.7</v>
          </cell>
          <cell r="I49">
            <v>747.97</v>
          </cell>
          <cell r="J49">
            <v>508.67</v>
          </cell>
          <cell r="K49">
            <v>1017.33</v>
          </cell>
          <cell r="L49">
            <v>1439.53</v>
          </cell>
          <cell r="M49">
            <v>747.98958333333337</v>
          </cell>
          <cell r="N49">
            <v>1.1259934604835928</v>
          </cell>
        </row>
        <row r="50">
          <cell r="A50">
            <v>46</v>
          </cell>
          <cell r="B50" t="str">
            <v>PPO $250 90/70 2k/10k $15 OV ($350 OON MAX OP Surgery) $350 OON MAX ASC</v>
          </cell>
          <cell r="C50">
            <v>733.75</v>
          </cell>
          <cell r="D50">
            <v>495.96</v>
          </cell>
          <cell r="E50">
            <v>991.92</v>
          </cell>
          <cell r="F50">
            <v>897.69</v>
          </cell>
          <cell r="G50">
            <v>1487.88</v>
          </cell>
          <cell r="I50">
            <v>733.75</v>
          </cell>
          <cell r="J50">
            <v>499</v>
          </cell>
          <cell r="K50">
            <v>998</v>
          </cell>
          <cell r="L50">
            <v>1412.17</v>
          </cell>
          <cell r="M50">
            <v>733.77256944444446</v>
          </cell>
          <cell r="N50">
            <v>1.1424424220587501</v>
          </cell>
        </row>
        <row r="51">
          <cell r="A51">
            <v>47</v>
          </cell>
          <cell r="B51" t="str">
            <v>PPO $250 80/60 3k/10k $25 OV $100/admit IP Hospital ($350 OON MAX OP Surgery) $350 OON MAX ASC</v>
          </cell>
          <cell r="C51">
            <v>667.32</v>
          </cell>
          <cell r="D51">
            <v>451.05</v>
          </cell>
          <cell r="E51">
            <v>902.11</v>
          </cell>
          <cell r="F51">
            <v>816.41</v>
          </cell>
          <cell r="G51">
            <v>1353.16</v>
          </cell>
          <cell r="I51">
            <v>667.32</v>
          </cell>
          <cell r="J51">
            <v>453.82</v>
          </cell>
          <cell r="K51">
            <v>907.64</v>
          </cell>
          <cell r="L51">
            <v>1284.31</v>
          </cell>
          <cell r="M51">
            <v>667.33590277777773</v>
          </cell>
          <cell r="N51">
            <v>1.1956862129739907</v>
          </cell>
        </row>
        <row r="52">
          <cell r="A52">
            <v>48</v>
          </cell>
          <cell r="B52" t="str">
            <v>PPO $500 80/60 3k/10k $35 OV $250/admit IP Hospital ($350 OON MAX OP Surgery) $350 OON MAX ASC</v>
          </cell>
          <cell r="C52">
            <v>622.14</v>
          </cell>
          <cell r="D52">
            <v>420.52</v>
          </cell>
          <cell r="E52">
            <v>841.04</v>
          </cell>
          <cell r="F52">
            <v>761.14</v>
          </cell>
          <cell r="G52">
            <v>1261.55</v>
          </cell>
          <cell r="I52">
            <v>622.14</v>
          </cell>
          <cell r="J52">
            <v>423.1</v>
          </cell>
          <cell r="K52">
            <v>846.19</v>
          </cell>
          <cell r="L52">
            <v>1197.3599999999999</v>
          </cell>
          <cell r="M52">
            <v>622.1588888888889</v>
          </cell>
          <cell r="N52">
            <v>1.2665799604814207</v>
          </cell>
        </row>
        <row r="53">
          <cell r="A53">
            <v>49</v>
          </cell>
          <cell r="B53" t="str">
            <v>PPO $1000 80/50 4k/10k $45 OV $1000/year IP Hospital ($350 OON MAX OP Surgery) $350 OON MAX ASC</v>
          </cell>
          <cell r="C53">
            <v>554.45000000000005</v>
          </cell>
          <cell r="D53">
            <v>374.77</v>
          </cell>
          <cell r="E53">
            <v>749.54</v>
          </cell>
          <cell r="F53">
            <v>678.33</v>
          </cell>
          <cell r="G53">
            <v>1124.31</v>
          </cell>
          <cell r="I53">
            <v>554.45000000000005</v>
          </cell>
          <cell r="J53">
            <v>377.07</v>
          </cell>
          <cell r="K53">
            <v>754.13</v>
          </cell>
          <cell r="L53">
            <v>1067.0999999999999</v>
          </cell>
          <cell r="M53">
            <v>554.47326388888882</v>
          </cell>
          <cell r="N53">
            <v>1.3759712318885717</v>
          </cell>
        </row>
        <row r="54">
          <cell r="A54">
            <v>50</v>
          </cell>
          <cell r="B54" t="str">
            <v>PPO $500 90/70 2k/5k $15 OV ($350 OON MAX OP Surgery) $350 OON MAX ASC</v>
          </cell>
          <cell r="C54">
            <v>704.65</v>
          </cell>
          <cell r="D54">
            <v>476.29</v>
          </cell>
          <cell r="E54">
            <v>952.58</v>
          </cell>
          <cell r="F54">
            <v>862.08</v>
          </cell>
          <cell r="G54">
            <v>1428.86</v>
          </cell>
          <cell r="I54">
            <v>704.65</v>
          </cell>
          <cell r="J54">
            <v>479.21</v>
          </cell>
          <cell r="K54">
            <v>958.41</v>
          </cell>
          <cell r="L54">
            <v>1356.16</v>
          </cell>
          <cell r="M54">
            <v>704.66937499999995</v>
          </cell>
          <cell r="N54">
            <v>1.1655657515107007</v>
          </cell>
        </row>
        <row r="55">
          <cell r="A55">
            <v>51</v>
          </cell>
          <cell r="B55" t="str">
            <v>PPO $1000 90/70 3k/6k $15 OV ($350 OON MAX OP Surgery) $350 OON MAX ASC</v>
          </cell>
          <cell r="C55">
            <v>658.11</v>
          </cell>
          <cell r="D55">
            <v>444.83</v>
          </cell>
          <cell r="E55">
            <v>889.66</v>
          </cell>
          <cell r="F55">
            <v>805.14</v>
          </cell>
          <cell r="G55">
            <v>1334.49</v>
          </cell>
          <cell r="I55">
            <v>658.11</v>
          </cell>
          <cell r="J55">
            <v>447.56</v>
          </cell>
          <cell r="K55">
            <v>895.11</v>
          </cell>
          <cell r="L55">
            <v>1266.58</v>
          </cell>
          <cell r="M55">
            <v>658.12666666666667</v>
          </cell>
          <cell r="N55">
            <v>1.1951445984623241</v>
          </cell>
        </row>
        <row r="56">
          <cell r="A56">
            <v>52</v>
          </cell>
          <cell r="B56" t="str">
            <v>PPO $1500 90/70 3k/6k $20 OV ($350 OON MAX OP Surgery) $350 OON MAX ASC</v>
          </cell>
          <cell r="C56">
            <v>617.6</v>
          </cell>
          <cell r="D56">
            <v>417.45</v>
          </cell>
          <cell r="E56">
            <v>834.91</v>
          </cell>
          <cell r="F56">
            <v>755.59</v>
          </cell>
          <cell r="G56">
            <v>1252.3599999999999</v>
          </cell>
          <cell r="I56">
            <v>617.6</v>
          </cell>
          <cell r="J56">
            <v>420.01</v>
          </cell>
          <cell r="K56">
            <v>840.02</v>
          </cell>
          <cell r="L56">
            <v>1188.6300000000001</v>
          </cell>
          <cell r="M56">
            <v>617.61916666666673</v>
          </cell>
          <cell r="N56">
            <v>1.2490045309994633</v>
          </cell>
        </row>
        <row r="57">
          <cell r="A57">
            <v>53</v>
          </cell>
          <cell r="B57" t="str">
            <v>PPO $1000 80/60 3k/6k $15 OV $250/admit IP Hospital ($350 OON MAX OP Surgery) $350 OON MAX ASC</v>
          </cell>
          <cell r="C57">
            <v>630.01</v>
          </cell>
          <cell r="D57">
            <v>425.84</v>
          </cell>
          <cell r="E57">
            <v>851.67</v>
          </cell>
          <cell r="F57">
            <v>770.76</v>
          </cell>
          <cell r="G57">
            <v>1277.51</v>
          </cell>
          <cell r="I57">
            <v>630.01</v>
          </cell>
          <cell r="J57">
            <v>428.45</v>
          </cell>
          <cell r="K57">
            <v>856.89</v>
          </cell>
          <cell r="L57">
            <v>1212.5</v>
          </cell>
          <cell r="M57">
            <v>630.02590277777779</v>
          </cell>
          <cell r="N57">
            <v>1.2126127624370717</v>
          </cell>
        </row>
        <row r="58">
          <cell r="A58">
            <v>54</v>
          </cell>
          <cell r="B58" t="str">
            <v>PPO $1500 80/60 3k/6k $20 OV $250/admit IP Hospital ($350 OON MAX OP Surgery) $350 OON MAX ASC</v>
          </cell>
          <cell r="C58">
            <v>594.14</v>
          </cell>
          <cell r="D58">
            <v>401.59</v>
          </cell>
          <cell r="E58">
            <v>803.19</v>
          </cell>
          <cell r="F58">
            <v>726.89</v>
          </cell>
          <cell r="G58">
            <v>1204.78</v>
          </cell>
          <cell r="I58">
            <v>594.14</v>
          </cell>
          <cell r="J58">
            <v>404.06</v>
          </cell>
          <cell r="K58">
            <v>808.11</v>
          </cell>
          <cell r="L58">
            <v>1143.48</v>
          </cell>
          <cell r="M58">
            <v>594.16138888888895</v>
          </cell>
          <cell r="N58">
            <v>1.2658770005080786</v>
          </cell>
        </row>
        <row r="59">
          <cell r="A59">
            <v>55</v>
          </cell>
          <cell r="B59" t="str">
            <v>PPO $2000 70/50 3k/10k $10 OV $250/admit ($350 OON MAX OP Surgery) $350 OON MAX ASC</v>
          </cell>
          <cell r="C59">
            <v>591.52</v>
          </cell>
          <cell r="D59">
            <v>399.82</v>
          </cell>
          <cell r="E59">
            <v>799.64</v>
          </cell>
          <cell r="F59">
            <v>723.68</v>
          </cell>
          <cell r="G59">
            <v>1199.47</v>
          </cell>
          <cell r="I59">
            <v>591.52</v>
          </cell>
          <cell r="J59">
            <v>402.27</v>
          </cell>
          <cell r="K59">
            <v>804.54</v>
          </cell>
          <cell r="L59">
            <v>1138.43</v>
          </cell>
          <cell r="M59">
            <v>591.53347222222214</v>
          </cell>
          <cell r="N59">
            <v>1.2406137390284875</v>
          </cell>
        </row>
        <row r="60">
          <cell r="A60">
            <v>56</v>
          </cell>
          <cell r="B60" t="str">
            <v>PPO $3000 80/60 2k/10k $10 OV $250/admit ($350 OON MAX OP Surgery) $350 OON MAX ASC</v>
          </cell>
          <cell r="C60">
            <v>579.94000000000005</v>
          </cell>
          <cell r="D60">
            <v>391.99</v>
          </cell>
          <cell r="E60">
            <v>783.99</v>
          </cell>
          <cell r="F60">
            <v>709.51</v>
          </cell>
          <cell r="G60">
            <v>1175.98</v>
          </cell>
          <cell r="I60">
            <v>579.94000000000005</v>
          </cell>
          <cell r="J60">
            <v>394.4</v>
          </cell>
          <cell r="K60">
            <v>788.79</v>
          </cell>
          <cell r="L60">
            <v>1116.1400000000001</v>
          </cell>
          <cell r="M60">
            <v>579.95611111111111</v>
          </cell>
          <cell r="N60">
            <v>1.2684761921740759</v>
          </cell>
        </row>
        <row r="61">
          <cell r="A61">
            <v>57</v>
          </cell>
          <cell r="B61" t="str">
            <v>PPO $500 90/70 2k/5k $15 OV $0 IP Hospital</v>
          </cell>
          <cell r="C61">
            <v>704.65</v>
          </cell>
          <cell r="D61">
            <v>476.29</v>
          </cell>
          <cell r="E61">
            <v>952.58</v>
          </cell>
          <cell r="F61">
            <v>862.09</v>
          </cell>
          <cell r="G61">
            <v>1428.87</v>
          </cell>
          <cell r="I61">
            <v>704.65</v>
          </cell>
          <cell r="J61">
            <v>479.21</v>
          </cell>
          <cell r="K61">
            <v>958.42</v>
          </cell>
          <cell r="L61">
            <v>1356.16</v>
          </cell>
          <cell r="M61">
            <v>704.67090277777766</v>
          </cell>
          <cell r="N61">
            <v>1.1655894199999999</v>
          </cell>
        </row>
        <row r="62">
          <cell r="A62">
            <v>58</v>
          </cell>
          <cell r="B62" t="str">
            <v>$2250 Deductible Preferred Savings Plan with HSA ($350 OON MAX OP Surgery) $350 OON MAX ASC</v>
          </cell>
          <cell r="C62">
            <v>522.36</v>
          </cell>
          <cell r="D62">
            <v>353.07</v>
          </cell>
          <cell r="E62">
            <v>706.15</v>
          </cell>
          <cell r="F62">
            <v>639.07000000000005</v>
          </cell>
          <cell r="G62">
            <v>1059.22</v>
          </cell>
          <cell r="I62">
            <v>522.36</v>
          </cell>
          <cell r="J62">
            <v>355.24</v>
          </cell>
          <cell r="K62">
            <v>710.48</v>
          </cell>
          <cell r="L62">
            <v>1005.33</v>
          </cell>
          <cell r="M62">
            <v>522.37562500000001</v>
          </cell>
          <cell r="N62">
            <v>1.0441894199999999</v>
          </cell>
        </row>
        <row r="63">
          <cell r="A63">
            <v>59</v>
          </cell>
          <cell r="B63" t="str">
            <v>OOA PPO $10 OV 100%/OON $500 Ded 50% - 2k/5k OOP</v>
          </cell>
          <cell r="C63">
            <v>567.85</v>
          </cell>
          <cell r="D63">
            <v>454.28</v>
          </cell>
          <cell r="E63">
            <v>908.56</v>
          </cell>
          <cell r="F63">
            <v>822.25</v>
          </cell>
          <cell r="G63">
            <v>1362.84</v>
          </cell>
          <cell r="I63">
            <v>567.85</v>
          </cell>
          <cell r="J63">
            <v>454.28</v>
          </cell>
          <cell r="K63">
            <v>908.56</v>
          </cell>
          <cell r="L63">
            <v>1285.6199999999999</v>
          </cell>
          <cell r="M63">
            <v>567.85</v>
          </cell>
          <cell r="N63">
            <v>1.0806446284323465</v>
          </cell>
        </row>
        <row r="64">
          <cell r="A64">
            <v>60</v>
          </cell>
          <cell r="B64" t="str">
            <v>OOA PPO $20 OV 100%/OON $500 Ded 50% - 2k/5k OOP</v>
          </cell>
          <cell r="C64">
            <v>545.70000000000005</v>
          </cell>
          <cell r="D64">
            <v>436.56</v>
          </cell>
          <cell r="E64">
            <v>873.13</v>
          </cell>
          <cell r="F64">
            <v>790.18</v>
          </cell>
          <cell r="G64">
            <v>1309.69</v>
          </cell>
          <cell r="I64">
            <v>545.70000000000005</v>
          </cell>
          <cell r="J64">
            <v>436.56</v>
          </cell>
          <cell r="K64">
            <v>873.13</v>
          </cell>
          <cell r="L64">
            <v>1235.48</v>
          </cell>
          <cell r="M64">
            <v>545.70249999999999</v>
          </cell>
          <cell r="N64">
            <v>1.1123413476800623</v>
          </cell>
        </row>
        <row r="65">
          <cell r="A65">
            <v>61</v>
          </cell>
          <cell r="B65" t="str">
            <v>Active Choice Plan 500 ($350 OON MAX OP Surgery) $350 OON MAX ASC</v>
          </cell>
          <cell r="C65">
            <v>0</v>
          </cell>
          <cell r="D65">
            <v>0</v>
          </cell>
          <cell r="E65">
            <v>0</v>
          </cell>
          <cell r="F65">
            <v>0</v>
          </cell>
          <cell r="G65">
            <v>0</v>
          </cell>
          <cell r="I65">
            <v>0</v>
          </cell>
          <cell r="J65">
            <v>0</v>
          </cell>
          <cell r="K65">
            <v>0</v>
          </cell>
          <cell r="L65">
            <v>0</v>
          </cell>
          <cell r="M65">
            <v>0</v>
          </cell>
          <cell r="N65">
            <v>1.0441894199999999</v>
          </cell>
        </row>
        <row r="66">
          <cell r="A66">
            <v>62</v>
          </cell>
          <cell r="B66" t="str">
            <v>Active Choice Plan 750 ($350 OON MAX OP Surgery) $350 OON MAX ASC</v>
          </cell>
          <cell r="C66">
            <v>0</v>
          </cell>
          <cell r="D66">
            <v>0</v>
          </cell>
          <cell r="E66">
            <v>0</v>
          </cell>
          <cell r="F66">
            <v>0</v>
          </cell>
          <cell r="G66">
            <v>0</v>
          </cell>
          <cell r="I66">
            <v>0</v>
          </cell>
          <cell r="J66">
            <v>0</v>
          </cell>
          <cell r="K66">
            <v>0</v>
          </cell>
          <cell r="L66">
            <v>0</v>
          </cell>
          <cell r="M66">
            <v>0</v>
          </cell>
          <cell r="N66">
            <v>1.0441894199999999</v>
          </cell>
        </row>
        <row r="67">
          <cell r="A67">
            <v>63</v>
          </cell>
          <cell r="B67" t="str">
            <v>PPO $3000 80/50 6k/no max $45 OV $500/admit IP Hospital ($350 OON MAX OP Surgery) $350 OON MAX ASC</v>
          </cell>
          <cell r="C67">
            <v>480.03</v>
          </cell>
          <cell r="D67">
            <v>324.45999999999998</v>
          </cell>
          <cell r="E67">
            <v>648.92999999999995</v>
          </cell>
          <cell r="F67">
            <v>587.28</v>
          </cell>
          <cell r="G67">
            <v>973.39</v>
          </cell>
          <cell r="I67">
            <v>480.03</v>
          </cell>
          <cell r="J67">
            <v>326.45</v>
          </cell>
          <cell r="K67">
            <v>652.9</v>
          </cell>
          <cell r="L67">
            <v>923.86</v>
          </cell>
          <cell r="M67">
            <v>480.04131944444441</v>
          </cell>
          <cell r="N67">
            <v>1.4185943602211624</v>
          </cell>
        </row>
        <row r="68">
          <cell r="A68">
            <v>64</v>
          </cell>
          <cell r="B68" t="str">
            <v>Preferred Savings $1500 Plan with HSA ($350 OON MAX OP Surgery) $350 OON MAX ASC</v>
          </cell>
          <cell r="C68">
            <v>595.67999999999995</v>
          </cell>
          <cell r="D68">
            <v>402.63</v>
          </cell>
          <cell r="E68">
            <v>805.27</v>
          </cell>
          <cell r="F68">
            <v>728.77</v>
          </cell>
          <cell r="G68">
            <v>1207.9000000000001</v>
          </cell>
          <cell r="I68">
            <v>595.67999999999995</v>
          </cell>
          <cell r="J68">
            <v>405.1</v>
          </cell>
          <cell r="K68">
            <v>810.2</v>
          </cell>
          <cell r="L68">
            <v>1146.43</v>
          </cell>
          <cell r="M68">
            <v>595.69340277777781</v>
          </cell>
          <cell r="N68">
            <v>1.0441894199999999</v>
          </cell>
        </row>
        <row r="69">
          <cell r="A69">
            <v>65</v>
          </cell>
          <cell r="B69" t="str">
            <v>Preferred Savings $2100/$4200 Plan with HSA ($350 OON MAX OP Surgery) $350 OON MAX ASC</v>
          </cell>
          <cell r="C69">
            <v>532.75</v>
          </cell>
          <cell r="D69">
            <v>360.1</v>
          </cell>
          <cell r="E69">
            <v>720.19</v>
          </cell>
          <cell r="F69">
            <v>651.77</v>
          </cell>
          <cell r="G69">
            <v>1080.29</v>
          </cell>
          <cell r="I69">
            <v>532.75</v>
          </cell>
          <cell r="J69">
            <v>362.3</v>
          </cell>
          <cell r="K69">
            <v>724.6</v>
          </cell>
          <cell r="L69">
            <v>1025.32</v>
          </cell>
          <cell r="M69">
            <v>532.75902777777776</v>
          </cell>
          <cell r="N69">
            <v>1.0441894199999999</v>
          </cell>
        </row>
        <row r="70">
          <cell r="A70">
            <v>66</v>
          </cell>
          <cell r="B70" t="str">
            <v>Preferred Savings $2600 Plan with HSA ($350 OON MAX OP Surgery) $350 OON MAX ASC</v>
          </cell>
          <cell r="C70">
            <v>506.63</v>
          </cell>
          <cell r="D70">
            <v>342.44</v>
          </cell>
          <cell r="E70">
            <v>684.89</v>
          </cell>
          <cell r="F70">
            <v>619.82000000000005</v>
          </cell>
          <cell r="G70">
            <v>1027.33</v>
          </cell>
          <cell r="I70">
            <v>506.63</v>
          </cell>
          <cell r="J70">
            <v>344.54</v>
          </cell>
          <cell r="K70">
            <v>689.09</v>
          </cell>
          <cell r="L70">
            <v>975.06</v>
          </cell>
          <cell r="M70">
            <v>506.6448611111112</v>
          </cell>
          <cell r="N70">
            <v>1.0441894199999999</v>
          </cell>
        </row>
        <row r="71">
          <cell r="A71">
            <v>67</v>
          </cell>
          <cell r="N71">
            <v>1.0441894199999999</v>
          </cell>
        </row>
        <row r="72">
          <cell r="A72">
            <v>68</v>
          </cell>
          <cell r="N72">
            <v>1.0441894199999999</v>
          </cell>
        </row>
        <row r="73">
          <cell r="A73">
            <v>69</v>
          </cell>
          <cell r="N73">
            <v>1.0441894199999999</v>
          </cell>
        </row>
        <row r="74">
          <cell r="A74">
            <v>70</v>
          </cell>
          <cell r="N74">
            <v>1.0441894199999999</v>
          </cell>
        </row>
        <row r="75">
          <cell r="A75">
            <v>71</v>
          </cell>
          <cell r="N75">
            <v>1.0441894199999999</v>
          </cell>
        </row>
        <row r="76">
          <cell r="A76">
            <v>72</v>
          </cell>
          <cell r="N76">
            <v>1.0441894199999999</v>
          </cell>
        </row>
        <row r="77">
          <cell r="A77">
            <v>73</v>
          </cell>
          <cell r="N77">
            <v>1.0441894199999999</v>
          </cell>
        </row>
        <row r="78">
          <cell r="A78">
            <v>74</v>
          </cell>
          <cell r="N78">
            <v>1.0441894199999999</v>
          </cell>
        </row>
        <row r="79">
          <cell r="A79">
            <v>75</v>
          </cell>
          <cell r="N79">
            <v>1.0441894199999999</v>
          </cell>
        </row>
        <row r="80">
          <cell r="A80">
            <v>76</v>
          </cell>
          <cell r="N80">
            <v>1.0441894199999999</v>
          </cell>
        </row>
        <row r="81">
          <cell r="A81">
            <v>77</v>
          </cell>
          <cell r="B81" t="str">
            <v xml:space="preserve">Chiropractic 30 visits $10 copay </v>
          </cell>
          <cell r="C81">
            <v>9.24</v>
          </cell>
          <cell r="D81">
            <v>4.67</v>
          </cell>
          <cell r="E81">
            <v>9.35</v>
          </cell>
          <cell r="F81">
            <v>11.84</v>
          </cell>
          <cell r="G81">
            <v>19.02</v>
          </cell>
          <cell r="I81">
            <v>9.24</v>
          </cell>
          <cell r="J81">
            <v>4.67</v>
          </cell>
          <cell r="K81">
            <v>9.35</v>
          </cell>
          <cell r="L81">
            <v>18.63</v>
          </cell>
          <cell r="N81">
            <v>1.0441894199999999</v>
          </cell>
        </row>
        <row r="82">
          <cell r="A82">
            <v>78</v>
          </cell>
          <cell r="N82">
            <v>1.0441894199999999</v>
          </cell>
        </row>
        <row r="83">
          <cell r="A83">
            <v>79</v>
          </cell>
          <cell r="N83">
            <v>1.0441894199999999</v>
          </cell>
        </row>
        <row r="84">
          <cell r="A84">
            <v>80</v>
          </cell>
          <cell r="N84">
            <v>1.0441894199999999</v>
          </cell>
        </row>
        <row r="85">
          <cell r="A85">
            <v>81</v>
          </cell>
          <cell r="N85">
            <v>1.0441894199999999</v>
          </cell>
        </row>
        <row r="86">
          <cell r="A86">
            <v>82</v>
          </cell>
          <cell r="N86">
            <v>1.0441894199999999</v>
          </cell>
        </row>
        <row r="87">
          <cell r="A87">
            <v>83</v>
          </cell>
          <cell r="N87">
            <v>1.0441894199999999</v>
          </cell>
        </row>
        <row r="88">
          <cell r="A88">
            <v>84</v>
          </cell>
          <cell r="N88">
            <v>1.0441894199999999</v>
          </cell>
        </row>
        <row r="89">
          <cell r="A89">
            <v>85</v>
          </cell>
          <cell r="N89">
            <v>1.0441894199999999</v>
          </cell>
        </row>
        <row r="90">
          <cell r="A90">
            <v>86</v>
          </cell>
          <cell r="N90">
            <v>1.0441894199999999</v>
          </cell>
        </row>
        <row r="91">
          <cell r="A91">
            <v>87</v>
          </cell>
          <cell r="B91" t="str">
            <v xml:space="preserve"> </v>
          </cell>
          <cell r="N91">
            <v>1.0441894199999999</v>
          </cell>
        </row>
        <row r="92">
          <cell r="A92">
            <v>88</v>
          </cell>
          <cell r="N92">
            <v>1.0441894199999999</v>
          </cell>
        </row>
        <row r="93">
          <cell r="A93">
            <v>89</v>
          </cell>
          <cell r="B93" t="str">
            <v>Chiro - Not Available</v>
          </cell>
          <cell r="C93">
            <v>0</v>
          </cell>
          <cell r="D93">
            <v>0</v>
          </cell>
          <cell r="E93">
            <v>0</v>
          </cell>
          <cell r="F93">
            <v>0</v>
          </cell>
          <cell r="G93">
            <v>0</v>
          </cell>
          <cell r="I93">
            <v>0</v>
          </cell>
          <cell r="J93">
            <v>0</v>
          </cell>
          <cell r="K93">
            <v>0</v>
          </cell>
          <cell r="L93">
            <v>0</v>
          </cell>
          <cell r="N93">
            <v>1.0441894199999999</v>
          </cell>
        </row>
        <row r="94">
          <cell r="A94">
            <v>90</v>
          </cell>
          <cell r="N94">
            <v>1.0441894199999999</v>
          </cell>
        </row>
        <row r="95">
          <cell r="A95">
            <v>91</v>
          </cell>
          <cell r="B95" t="str">
            <v>Chiropractic/Acupuncture 30 visits combined $10 copay</v>
          </cell>
          <cell r="C95">
            <v>11.67</v>
          </cell>
          <cell r="D95">
            <v>6.14</v>
          </cell>
          <cell r="E95">
            <v>12.27</v>
          </cell>
          <cell r="F95">
            <v>15.54</v>
          </cell>
          <cell r="G95">
            <v>24.97</v>
          </cell>
          <cell r="I95">
            <v>11.67</v>
          </cell>
          <cell r="J95">
            <v>6.14</v>
          </cell>
          <cell r="K95">
            <v>12.27</v>
          </cell>
          <cell r="L95">
            <v>24.46</v>
          </cell>
          <cell r="N95">
            <v>1.0441894199999999</v>
          </cell>
        </row>
        <row r="96">
          <cell r="A96">
            <v>92</v>
          </cell>
          <cell r="B96"/>
          <cell r="C96"/>
          <cell r="D96"/>
          <cell r="E96"/>
          <cell r="F96"/>
          <cell r="G96"/>
          <cell r="I96"/>
          <cell r="J96"/>
          <cell r="K96"/>
          <cell r="L96"/>
          <cell r="N96">
            <v>1.0441894199999999</v>
          </cell>
        </row>
        <row r="97">
          <cell r="A97">
            <v>93</v>
          </cell>
          <cell r="B97"/>
          <cell r="C97"/>
          <cell r="D97"/>
          <cell r="E97"/>
          <cell r="F97"/>
          <cell r="G97"/>
          <cell r="I97"/>
          <cell r="J97"/>
          <cell r="K97"/>
          <cell r="L97"/>
          <cell r="N97">
            <v>1.0441894199999999</v>
          </cell>
        </row>
        <row r="98">
          <cell r="A98">
            <v>94</v>
          </cell>
          <cell r="N98">
            <v>1.0441894199999999</v>
          </cell>
        </row>
        <row r="99">
          <cell r="A99">
            <v>95</v>
          </cell>
          <cell r="B99" t="str">
            <v>Chiro/Acup - Not Available</v>
          </cell>
          <cell r="C99">
            <v>0</v>
          </cell>
          <cell r="D99">
            <v>0</v>
          </cell>
          <cell r="E99">
            <v>0</v>
          </cell>
          <cell r="F99">
            <v>0</v>
          </cell>
          <cell r="G99">
            <v>0</v>
          </cell>
          <cell r="I99">
            <v>0</v>
          </cell>
          <cell r="J99">
            <v>0</v>
          </cell>
          <cell r="K99">
            <v>0</v>
          </cell>
          <cell r="L99">
            <v>0</v>
          </cell>
          <cell r="N99">
            <v>1.0441894199999999</v>
          </cell>
        </row>
        <row r="100">
          <cell r="A100">
            <v>96</v>
          </cell>
          <cell r="N100">
            <v>1.0441894199999999</v>
          </cell>
        </row>
        <row r="101">
          <cell r="A101">
            <v>97</v>
          </cell>
          <cell r="N101">
            <v>1.0441894199999999</v>
          </cell>
        </row>
        <row r="102">
          <cell r="A102">
            <v>98</v>
          </cell>
          <cell r="N102">
            <v>1.0441894199999999</v>
          </cell>
        </row>
        <row r="103">
          <cell r="A103">
            <v>99</v>
          </cell>
          <cell r="N103">
            <v>1.0441894199999999</v>
          </cell>
        </row>
        <row r="104">
          <cell r="A104">
            <v>100</v>
          </cell>
          <cell r="N104">
            <v>1.0441894199999999</v>
          </cell>
        </row>
        <row r="105">
          <cell r="A105">
            <v>101</v>
          </cell>
          <cell r="N105">
            <v>1.0441894199999999</v>
          </cell>
        </row>
        <row r="106">
          <cell r="A106">
            <v>102</v>
          </cell>
          <cell r="N106">
            <v>1.0441894199999999</v>
          </cell>
        </row>
        <row r="107">
          <cell r="A107">
            <v>103</v>
          </cell>
          <cell r="N107">
            <v>1.0441894199999999</v>
          </cell>
        </row>
        <row r="108">
          <cell r="A108">
            <v>104</v>
          </cell>
          <cell r="N108">
            <v>1.0441894199999999</v>
          </cell>
        </row>
        <row r="109">
          <cell r="A109">
            <v>105</v>
          </cell>
          <cell r="N109">
            <v>1.0441894199999999</v>
          </cell>
        </row>
        <row r="110">
          <cell r="A110">
            <v>106</v>
          </cell>
          <cell r="N110">
            <v>1.0441894199999999</v>
          </cell>
        </row>
        <row r="111">
          <cell r="A111">
            <v>107</v>
          </cell>
          <cell r="N111">
            <v>1.0441894199999999</v>
          </cell>
        </row>
        <row r="112">
          <cell r="A112">
            <v>108</v>
          </cell>
          <cell r="N112">
            <v>1.0441894199999999</v>
          </cell>
        </row>
        <row r="113">
          <cell r="A113">
            <v>109</v>
          </cell>
          <cell r="N113">
            <v>1.0441894199999999</v>
          </cell>
        </row>
        <row r="114">
          <cell r="A114">
            <v>110</v>
          </cell>
          <cell r="N114">
            <v>1.0441894199999999</v>
          </cell>
        </row>
        <row r="115">
          <cell r="A115">
            <v>111</v>
          </cell>
          <cell r="N115">
            <v>1.0441894199999999</v>
          </cell>
        </row>
        <row r="116">
          <cell r="A116">
            <v>112</v>
          </cell>
          <cell r="B116" t="str">
            <v>Infertility Services</v>
          </cell>
          <cell r="C116">
            <v>20</v>
          </cell>
          <cell r="D116">
            <v>9.93</v>
          </cell>
          <cell r="E116">
            <v>18.77</v>
          </cell>
          <cell r="F116">
            <v>14.35</v>
          </cell>
          <cell r="G116">
            <v>23.18</v>
          </cell>
          <cell r="I116">
            <v>20</v>
          </cell>
          <cell r="J116">
            <v>9.93</v>
          </cell>
          <cell r="K116">
            <v>18.28</v>
          </cell>
          <cell r="L116">
            <v>21.36</v>
          </cell>
          <cell r="N116">
            <v>1.0441894199999999</v>
          </cell>
        </row>
        <row r="117">
          <cell r="A117">
            <v>113</v>
          </cell>
          <cell r="N117">
            <v>1.0441894199999999</v>
          </cell>
        </row>
        <row r="118">
          <cell r="A118">
            <v>114</v>
          </cell>
          <cell r="N118">
            <v>1.0441894199999999</v>
          </cell>
        </row>
        <row r="119">
          <cell r="A119">
            <v>115</v>
          </cell>
          <cell r="B119" t="str">
            <v>Inpatient Substance Abuse</v>
          </cell>
          <cell r="C119">
            <v>8.89</v>
          </cell>
          <cell r="D119">
            <v>4.42</v>
          </cell>
          <cell r="E119">
            <v>6.62</v>
          </cell>
          <cell r="F119">
            <v>6.62</v>
          </cell>
          <cell r="G119">
            <v>8.83</v>
          </cell>
          <cell r="I119">
            <v>8.89</v>
          </cell>
          <cell r="J119">
            <v>4.42</v>
          </cell>
          <cell r="K119">
            <v>6.36</v>
          </cell>
          <cell r="L119">
            <v>8.74</v>
          </cell>
          <cell r="N119">
            <v>1.0441894199999999</v>
          </cell>
        </row>
        <row r="120">
          <cell r="A120">
            <v>116</v>
          </cell>
          <cell r="B120" t="str">
            <v>SA - Not Available</v>
          </cell>
          <cell r="C120">
            <v>0</v>
          </cell>
          <cell r="D120">
            <v>0</v>
          </cell>
          <cell r="E120">
            <v>0</v>
          </cell>
          <cell r="F120">
            <v>0</v>
          </cell>
          <cell r="G120">
            <v>0</v>
          </cell>
          <cell r="I120">
            <v>0</v>
          </cell>
          <cell r="J120">
            <v>0</v>
          </cell>
          <cell r="K120">
            <v>0</v>
          </cell>
          <cell r="L120">
            <v>0</v>
          </cell>
          <cell r="N120">
            <v>1.0441894199999999</v>
          </cell>
        </row>
        <row r="121">
          <cell r="A121">
            <v>117</v>
          </cell>
          <cell r="N121">
            <v>1.0441894199999999</v>
          </cell>
        </row>
        <row r="122">
          <cell r="A122">
            <v>118</v>
          </cell>
          <cell r="N122">
            <v>1.0441894199999999</v>
          </cell>
        </row>
        <row r="123">
          <cell r="A123">
            <v>119</v>
          </cell>
          <cell r="N123">
            <v>1.0441894199999999</v>
          </cell>
        </row>
        <row r="124">
          <cell r="A124">
            <v>120</v>
          </cell>
          <cell r="N124">
            <v>1.0441894199999999</v>
          </cell>
        </row>
        <row r="125">
          <cell r="A125">
            <v>121</v>
          </cell>
          <cell r="N125">
            <v>1.0441894199999999</v>
          </cell>
        </row>
        <row r="126">
          <cell r="A126">
            <v>122</v>
          </cell>
          <cell r="B126" t="str">
            <v>Dental PPO Smile (SM)  Basic Plan</v>
          </cell>
          <cell r="C126">
            <v>0</v>
          </cell>
          <cell r="D126">
            <v>25.92</v>
          </cell>
          <cell r="E126">
            <v>51.83</v>
          </cell>
          <cell r="F126">
            <v>62.63</v>
          </cell>
          <cell r="G126">
            <v>76.67</v>
          </cell>
          <cell r="I126">
            <v>0</v>
          </cell>
          <cell r="J126">
            <v>25.92</v>
          </cell>
          <cell r="K126">
            <v>50.76</v>
          </cell>
          <cell r="L126">
            <v>71.260000000000005</v>
          </cell>
          <cell r="N126">
            <v>1.0441894199999999</v>
          </cell>
        </row>
        <row r="127">
          <cell r="A127">
            <v>123</v>
          </cell>
          <cell r="B127" t="str">
            <v>Dental PPO Smile (SM)  Basic Voluntary Plan</v>
          </cell>
          <cell r="C127">
            <v>0</v>
          </cell>
          <cell r="D127">
            <v>29.81</v>
          </cell>
          <cell r="E127">
            <v>59.61</v>
          </cell>
          <cell r="F127">
            <v>72.03</v>
          </cell>
          <cell r="G127">
            <v>88.17</v>
          </cell>
          <cell r="I127">
            <v>0</v>
          </cell>
          <cell r="J127">
            <v>29.81</v>
          </cell>
          <cell r="K127">
            <v>58.37</v>
          </cell>
          <cell r="L127">
            <v>81.95</v>
          </cell>
          <cell r="N127">
            <v>1.0441894199999999</v>
          </cell>
        </row>
        <row r="128">
          <cell r="A128">
            <v>124</v>
          </cell>
          <cell r="B128" t="str">
            <v>Dental PPO Smile (SM)  Plan</v>
          </cell>
          <cell r="C128">
            <v>0</v>
          </cell>
          <cell r="D128">
            <v>35.619999999999997</v>
          </cell>
          <cell r="E128">
            <v>63.71</v>
          </cell>
          <cell r="F128">
            <v>76.67</v>
          </cell>
          <cell r="G128">
            <v>87.47</v>
          </cell>
          <cell r="I128">
            <v>0</v>
          </cell>
          <cell r="J128">
            <v>35.619999999999997</v>
          </cell>
          <cell r="K128">
            <v>63.41</v>
          </cell>
          <cell r="L128">
            <v>87.64</v>
          </cell>
          <cell r="N128">
            <v>1.0441894199999999</v>
          </cell>
        </row>
        <row r="129">
          <cell r="A129">
            <v>125</v>
          </cell>
          <cell r="B129" t="str">
            <v>Dental PPO Smile (SM)  Plus Plan</v>
          </cell>
          <cell r="C129">
            <v>0</v>
          </cell>
          <cell r="D129">
            <v>39.96</v>
          </cell>
          <cell r="E129">
            <v>71.260000000000005</v>
          </cell>
          <cell r="F129">
            <v>87.47</v>
          </cell>
          <cell r="G129">
            <v>98.26</v>
          </cell>
          <cell r="I129">
            <v>0</v>
          </cell>
          <cell r="J129">
            <v>39.96</v>
          </cell>
          <cell r="K129">
            <v>71.13</v>
          </cell>
          <cell r="L129">
            <v>98.29</v>
          </cell>
          <cell r="N129">
            <v>1.0441894199999999</v>
          </cell>
        </row>
        <row r="130">
          <cell r="A130">
            <v>126</v>
          </cell>
          <cell r="B130" t="str">
            <v>Dental PPO Smile (SM)  Deluxe Plan</v>
          </cell>
          <cell r="C130">
            <v>0</v>
          </cell>
          <cell r="D130">
            <v>43.19</v>
          </cell>
          <cell r="E130">
            <v>85.3</v>
          </cell>
          <cell r="F130">
            <v>103.66</v>
          </cell>
          <cell r="G130">
            <v>143.62</v>
          </cell>
          <cell r="I130">
            <v>0</v>
          </cell>
          <cell r="J130">
            <v>43.19</v>
          </cell>
          <cell r="K130">
            <v>83.34</v>
          </cell>
          <cell r="L130">
            <v>140.33000000000001</v>
          </cell>
          <cell r="N130">
            <v>1.0441894199999999</v>
          </cell>
        </row>
        <row r="131">
          <cell r="A131">
            <v>127</v>
          </cell>
          <cell r="B131" t="str">
            <v>Dental PPO Smile (SM)  Deluxe Gold Plan</v>
          </cell>
          <cell r="C131">
            <v>0</v>
          </cell>
          <cell r="D131">
            <v>55.35</v>
          </cell>
          <cell r="E131">
            <v>109.62</v>
          </cell>
          <cell r="F131">
            <v>132.41</v>
          </cell>
          <cell r="G131">
            <v>185.59</v>
          </cell>
          <cell r="I131">
            <v>0</v>
          </cell>
          <cell r="J131">
            <v>55.35</v>
          </cell>
          <cell r="K131">
            <v>108.53</v>
          </cell>
          <cell r="L131">
            <v>171.48</v>
          </cell>
          <cell r="N131">
            <v>1.0441894199999999</v>
          </cell>
        </row>
        <row r="132">
          <cell r="A132">
            <v>128</v>
          </cell>
          <cell r="B132" t="str">
            <v>DPPO Smile Spectrum(SM) 50/1000/Ortho/MAC</v>
          </cell>
          <cell r="C132">
            <v>0</v>
          </cell>
          <cell r="D132">
            <v>37.619999999999997</v>
          </cell>
          <cell r="E132">
            <v>67.3</v>
          </cell>
          <cell r="F132">
            <v>80.98</v>
          </cell>
          <cell r="G132">
            <v>92.38</v>
          </cell>
          <cell r="I132">
            <v>0</v>
          </cell>
          <cell r="J132">
            <v>37.619999999999997</v>
          </cell>
          <cell r="K132">
            <v>66.97</v>
          </cell>
          <cell r="L132">
            <v>92.57</v>
          </cell>
          <cell r="N132">
            <v>1.0441894199999999</v>
          </cell>
        </row>
        <row r="133">
          <cell r="A133">
            <v>129</v>
          </cell>
          <cell r="B133" t="str">
            <v>DPPO Smile Spectrum(SM) 50/1000/Ortho/U90</v>
          </cell>
          <cell r="C133">
            <v>0</v>
          </cell>
          <cell r="D133">
            <v>42.88</v>
          </cell>
          <cell r="E133">
            <v>76.680000000000007</v>
          </cell>
          <cell r="F133">
            <v>92.28</v>
          </cell>
          <cell r="G133">
            <v>105.27</v>
          </cell>
          <cell r="I133">
            <v>0</v>
          </cell>
          <cell r="J133">
            <v>42.88</v>
          </cell>
          <cell r="K133">
            <v>76.319999999999993</v>
          </cell>
          <cell r="L133">
            <v>105.49</v>
          </cell>
          <cell r="N133">
            <v>1.0441894199999999</v>
          </cell>
        </row>
        <row r="134">
          <cell r="A134">
            <v>130</v>
          </cell>
          <cell r="B134" t="str">
            <v>DPPO Smile Spectrum(SM) 50/1000/No Ortho/MAC</v>
          </cell>
          <cell r="C134">
            <v>0</v>
          </cell>
          <cell r="D134">
            <v>33.979999999999997</v>
          </cell>
          <cell r="E134">
            <v>60.76</v>
          </cell>
          <cell r="F134">
            <v>73.12</v>
          </cell>
          <cell r="G134">
            <v>83.42</v>
          </cell>
          <cell r="I134">
            <v>0</v>
          </cell>
          <cell r="J134">
            <v>33.979999999999997</v>
          </cell>
          <cell r="K134">
            <v>60.49</v>
          </cell>
          <cell r="L134">
            <v>83.59</v>
          </cell>
          <cell r="N134">
            <v>1.0441894199999999</v>
          </cell>
        </row>
        <row r="135">
          <cell r="A135">
            <v>131</v>
          </cell>
          <cell r="B135" t="str">
            <v>DPPO Smile Spectrum(SM) 50/1000/No Ortho/U90</v>
          </cell>
          <cell r="C135">
            <v>0</v>
          </cell>
          <cell r="D135">
            <v>39.229999999999997</v>
          </cell>
          <cell r="E135">
            <v>70.16</v>
          </cell>
          <cell r="F135">
            <v>84.42</v>
          </cell>
          <cell r="G135">
            <v>96.32</v>
          </cell>
          <cell r="I135">
            <v>0</v>
          </cell>
          <cell r="J135">
            <v>39.229999999999997</v>
          </cell>
          <cell r="K135">
            <v>69.83</v>
          </cell>
          <cell r="L135">
            <v>96.5</v>
          </cell>
          <cell r="N135">
            <v>1.0441894199999999</v>
          </cell>
        </row>
        <row r="136">
          <cell r="A136">
            <v>132</v>
          </cell>
          <cell r="B136" t="str">
            <v>DPPO Smile Spectrum(SM) 50/1500/Ortho/MAC</v>
          </cell>
          <cell r="C136">
            <v>0</v>
          </cell>
          <cell r="D136">
            <v>39.96</v>
          </cell>
          <cell r="E136">
            <v>71.260000000000005</v>
          </cell>
          <cell r="F136">
            <v>87.47</v>
          </cell>
          <cell r="G136">
            <v>98.26</v>
          </cell>
          <cell r="I136">
            <v>0</v>
          </cell>
          <cell r="J136">
            <v>39.96</v>
          </cell>
          <cell r="K136">
            <v>71.13</v>
          </cell>
          <cell r="L136">
            <v>98.29</v>
          </cell>
          <cell r="N136">
            <v>1.0441894199999999</v>
          </cell>
        </row>
        <row r="137">
          <cell r="A137">
            <v>133</v>
          </cell>
          <cell r="B137" t="str">
            <v>DPPO Smile Spectrum(SM) 50/1500/Ortho/U90</v>
          </cell>
          <cell r="C137">
            <v>0</v>
          </cell>
          <cell r="D137">
            <v>44.53</v>
          </cell>
          <cell r="E137">
            <v>79.63</v>
          </cell>
          <cell r="F137">
            <v>95.83</v>
          </cell>
          <cell r="G137">
            <v>109.32</v>
          </cell>
          <cell r="I137">
            <v>0</v>
          </cell>
          <cell r="J137">
            <v>44.53</v>
          </cell>
          <cell r="K137">
            <v>79.260000000000005</v>
          </cell>
          <cell r="L137">
            <v>109.54</v>
          </cell>
          <cell r="N137">
            <v>1.0441894199999999</v>
          </cell>
        </row>
        <row r="138">
          <cell r="A138">
            <v>134</v>
          </cell>
          <cell r="B138" t="str">
            <v>DPPO Smile Spectrum(SM) 50/1500/No Ortho/MAC</v>
          </cell>
          <cell r="C138">
            <v>0</v>
          </cell>
          <cell r="D138">
            <v>35.619999999999997</v>
          </cell>
          <cell r="E138">
            <v>63.71</v>
          </cell>
          <cell r="F138">
            <v>76.67</v>
          </cell>
          <cell r="G138">
            <v>87.47</v>
          </cell>
          <cell r="I138">
            <v>0</v>
          </cell>
          <cell r="J138">
            <v>35.619999999999997</v>
          </cell>
          <cell r="K138">
            <v>63.41</v>
          </cell>
          <cell r="L138">
            <v>87.64</v>
          </cell>
          <cell r="N138">
            <v>1.0441894199999999</v>
          </cell>
        </row>
        <row r="139">
          <cell r="A139">
            <v>135</v>
          </cell>
          <cell r="B139" t="str">
            <v>DPPO Smile Spectrum(SM) 50/1500/No Ortho/U90</v>
          </cell>
          <cell r="C139">
            <v>0</v>
          </cell>
          <cell r="D139">
            <v>40.869999999999997</v>
          </cell>
          <cell r="E139">
            <v>73.099999999999994</v>
          </cell>
          <cell r="F139">
            <v>87.98</v>
          </cell>
          <cell r="G139">
            <v>100.36</v>
          </cell>
          <cell r="I139">
            <v>0</v>
          </cell>
          <cell r="J139">
            <v>40.869999999999997</v>
          </cell>
          <cell r="K139">
            <v>72.760000000000005</v>
          </cell>
          <cell r="L139">
            <v>100.56</v>
          </cell>
          <cell r="N139">
            <v>1.0441894199999999</v>
          </cell>
        </row>
        <row r="140">
          <cell r="A140">
            <v>136</v>
          </cell>
          <cell r="B140" t="str">
            <v>DPPO Smile Spectrum(SM) Premier 25/1000/Ortho/MAC</v>
          </cell>
          <cell r="C140">
            <v>0</v>
          </cell>
          <cell r="D140">
            <v>41.08</v>
          </cell>
          <cell r="E140">
            <v>81.13</v>
          </cell>
          <cell r="F140">
            <v>98.59</v>
          </cell>
          <cell r="G140">
            <v>136.6</v>
          </cell>
          <cell r="I140">
            <v>0</v>
          </cell>
          <cell r="J140">
            <v>41.08</v>
          </cell>
          <cell r="K140">
            <v>79.27</v>
          </cell>
          <cell r="L140">
            <v>133.46</v>
          </cell>
          <cell r="N140">
            <v>1.0441894199999999</v>
          </cell>
        </row>
        <row r="141">
          <cell r="A141">
            <v>137</v>
          </cell>
          <cell r="B141" t="str">
            <v>DPPO Smile Spectrum(SM) Premier 25/1500/Ortho/MAC</v>
          </cell>
          <cell r="C141">
            <v>0</v>
          </cell>
          <cell r="D141">
            <v>44.89</v>
          </cell>
          <cell r="E141">
            <v>88.65</v>
          </cell>
          <cell r="F141">
            <v>107.72</v>
          </cell>
          <cell r="G141">
            <v>149.25</v>
          </cell>
          <cell r="I141">
            <v>0</v>
          </cell>
          <cell r="J141">
            <v>44.89</v>
          </cell>
          <cell r="K141">
            <v>86.61</v>
          </cell>
          <cell r="L141">
            <v>145.83000000000001</v>
          </cell>
          <cell r="N141">
            <v>1.0441894199999999</v>
          </cell>
        </row>
        <row r="142">
          <cell r="A142">
            <v>138</v>
          </cell>
          <cell r="B142" t="str">
            <v>DPPO Smile Spectrum(SM) Premier 25/2000/Ortho/MAC</v>
          </cell>
          <cell r="C142">
            <v>0</v>
          </cell>
          <cell r="D142">
            <v>46.04</v>
          </cell>
          <cell r="E142">
            <v>90.92</v>
          </cell>
          <cell r="F142">
            <v>110.49</v>
          </cell>
          <cell r="G142">
            <v>153.08000000000001</v>
          </cell>
          <cell r="I142">
            <v>0</v>
          </cell>
          <cell r="J142">
            <v>46.04</v>
          </cell>
          <cell r="K142">
            <v>88.83</v>
          </cell>
          <cell r="L142">
            <v>149.57</v>
          </cell>
          <cell r="N142">
            <v>1.0441894199999999</v>
          </cell>
        </row>
        <row r="143">
          <cell r="A143">
            <v>139</v>
          </cell>
          <cell r="B143" t="str">
            <v>DPPO Smile Spectrum(SM) Premier 25/1000/Ortho/U90</v>
          </cell>
          <cell r="C143">
            <v>0</v>
          </cell>
          <cell r="D143">
            <v>52.95</v>
          </cell>
          <cell r="E143">
            <v>104.87</v>
          </cell>
          <cell r="F143">
            <v>126.67</v>
          </cell>
          <cell r="G143">
            <v>177.54</v>
          </cell>
          <cell r="I143">
            <v>0</v>
          </cell>
          <cell r="J143">
            <v>52.95</v>
          </cell>
          <cell r="K143">
            <v>103.83</v>
          </cell>
          <cell r="L143">
            <v>164.06</v>
          </cell>
          <cell r="N143">
            <v>1.0441894199999999</v>
          </cell>
        </row>
        <row r="144">
          <cell r="A144">
            <v>140</v>
          </cell>
          <cell r="B144" t="str">
            <v>DPPO Smile Spectrum(SM) Premier 25/1500/Ortho/U90</v>
          </cell>
          <cell r="C144">
            <v>0</v>
          </cell>
          <cell r="D144">
            <v>57.95</v>
          </cell>
          <cell r="E144">
            <v>114.76</v>
          </cell>
          <cell r="F144">
            <v>138.62</v>
          </cell>
          <cell r="G144">
            <v>194.29</v>
          </cell>
          <cell r="I144">
            <v>0</v>
          </cell>
          <cell r="J144">
            <v>57.95</v>
          </cell>
          <cell r="K144">
            <v>113.62</v>
          </cell>
          <cell r="L144">
            <v>179.52</v>
          </cell>
          <cell r="N144">
            <v>1.0441894199999999</v>
          </cell>
        </row>
        <row r="145">
          <cell r="A145">
            <v>141</v>
          </cell>
          <cell r="B145" t="str">
            <v>DPPO Smile Spectrum(SM) Premier 25/2000/Ortho/U90</v>
          </cell>
          <cell r="C145">
            <v>0</v>
          </cell>
          <cell r="D145">
            <v>59.46</v>
          </cell>
          <cell r="E145">
            <v>117.75</v>
          </cell>
          <cell r="F145">
            <v>142.22999999999999</v>
          </cell>
          <cell r="G145">
            <v>199.35</v>
          </cell>
          <cell r="I145">
            <v>0</v>
          </cell>
          <cell r="J145">
            <v>59.46</v>
          </cell>
          <cell r="K145">
            <v>116.58</v>
          </cell>
          <cell r="L145">
            <v>184.2</v>
          </cell>
          <cell r="N145">
            <v>1.0441894199999999</v>
          </cell>
        </row>
        <row r="146">
          <cell r="A146">
            <v>142</v>
          </cell>
          <cell r="B146" t="str">
            <v>DPPO Smile Spectrum(SM) Premier 25/1000/No Ortho/MAC</v>
          </cell>
          <cell r="C146">
            <v>0</v>
          </cell>
          <cell r="D146">
            <v>38.369999999999997</v>
          </cell>
          <cell r="E146">
            <v>75.78</v>
          </cell>
          <cell r="F146">
            <v>92.08</v>
          </cell>
          <cell r="G146">
            <v>127.58</v>
          </cell>
          <cell r="I146">
            <v>0</v>
          </cell>
          <cell r="J146">
            <v>38.369999999999997</v>
          </cell>
          <cell r="K146">
            <v>74.03</v>
          </cell>
          <cell r="L146">
            <v>124.66</v>
          </cell>
          <cell r="N146">
            <v>1.0441894199999999</v>
          </cell>
        </row>
        <row r="147">
          <cell r="A147">
            <v>143</v>
          </cell>
          <cell r="B147" t="str">
            <v>DPPO Smile Spectrum(SM) Premier 25/1500/No Ortho/MAC</v>
          </cell>
          <cell r="C147">
            <v>0</v>
          </cell>
          <cell r="D147">
            <v>42.18</v>
          </cell>
          <cell r="E147">
            <v>83.3</v>
          </cell>
          <cell r="F147">
            <v>101.21</v>
          </cell>
          <cell r="G147">
            <v>140.22999999999999</v>
          </cell>
          <cell r="I147">
            <v>0</v>
          </cell>
          <cell r="J147">
            <v>42.18</v>
          </cell>
          <cell r="K147">
            <v>81.37</v>
          </cell>
          <cell r="L147">
            <v>137.02000000000001</v>
          </cell>
          <cell r="N147">
            <v>1.0441894199999999</v>
          </cell>
        </row>
        <row r="148">
          <cell r="A148">
            <v>144</v>
          </cell>
          <cell r="B148" t="str">
            <v>DPPO Smile Spectrum(SM) Premier 25/2000/No Ortho/MAC</v>
          </cell>
          <cell r="C148">
            <v>0</v>
          </cell>
          <cell r="D148">
            <v>43.33</v>
          </cell>
          <cell r="E148">
            <v>85.57</v>
          </cell>
          <cell r="F148">
            <v>103.98</v>
          </cell>
          <cell r="G148">
            <v>144.06</v>
          </cell>
          <cell r="I148">
            <v>0</v>
          </cell>
          <cell r="J148">
            <v>43.33</v>
          </cell>
          <cell r="K148">
            <v>83.6</v>
          </cell>
          <cell r="L148">
            <v>140.76</v>
          </cell>
          <cell r="N148">
            <v>1.0441894199999999</v>
          </cell>
        </row>
        <row r="149">
          <cell r="A149">
            <v>145</v>
          </cell>
          <cell r="B149" t="str">
            <v>DPPO Smile Spectrum(SM) Premier 25/1000/No Ortho/U90</v>
          </cell>
          <cell r="C149">
            <v>0</v>
          </cell>
          <cell r="D149">
            <v>50.34</v>
          </cell>
          <cell r="E149">
            <v>99.7</v>
          </cell>
          <cell r="F149">
            <v>120.43</v>
          </cell>
          <cell r="G149">
            <v>168.81</v>
          </cell>
          <cell r="I149">
            <v>0</v>
          </cell>
          <cell r="J149">
            <v>50.34</v>
          </cell>
          <cell r="K149">
            <v>98.72</v>
          </cell>
          <cell r="L149">
            <v>155.97</v>
          </cell>
          <cell r="N149">
            <v>1.0441894199999999</v>
          </cell>
        </row>
        <row r="150">
          <cell r="A150">
            <v>146</v>
          </cell>
          <cell r="B150" t="str">
            <v>DPPO Smile Spectrum(SM) Premier 25/1500/No Ortho/U90</v>
          </cell>
          <cell r="C150">
            <v>0</v>
          </cell>
          <cell r="D150">
            <v>55.34</v>
          </cell>
          <cell r="E150">
            <v>109.6</v>
          </cell>
          <cell r="F150">
            <v>132.38</v>
          </cell>
          <cell r="G150">
            <v>185.54</v>
          </cell>
          <cell r="I150">
            <v>0</v>
          </cell>
          <cell r="J150">
            <v>55.34</v>
          </cell>
          <cell r="K150">
            <v>108.51</v>
          </cell>
          <cell r="L150">
            <v>171.44</v>
          </cell>
          <cell r="N150">
            <v>1.0441894199999999</v>
          </cell>
        </row>
        <row r="151">
          <cell r="A151">
            <v>147</v>
          </cell>
          <cell r="B151" t="str">
            <v>DPPO Smile Spectrum(SM) Premier 25/2000/No Ortho/U90</v>
          </cell>
          <cell r="C151">
            <v>0</v>
          </cell>
          <cell r="D151">
            <v>56.85</v>
          </cell>
          <cell r="E151">
            <v>112.59</v>
          </cell>
          <cell r="F151">
            <v>136</v>
          </cell>
          <cell r="G151">
            <v>190.62</v>
          </cell>
          <cell r="I151">
            <v>0</v>
          </cell>
          <cell r="J151">
            <v>56.85</v>
          </cell>
          <cell r="K151">
            <v>111.47</v>
          </cell>
          <cell r="L151">
            <v>176.13</v>
          </cell>
          <cell r="N151">
            <v>1.0441894199999999</v>
          </cell>
        </row>
        <row r="152">
          <cell r="A152">
            <v>148</v>
          </cell>
          <cell r="B152" t="str">
            <v>DPPO Smile Spectrum(SM) Premier 50/1000/Ortho/MAC</v>
          </cell>
          <cell r="C152">
            <v>0</v>
          </cell>
          <cell r="D152">
            <v>39.53</v>
          </cell>
          <cell r="E152">
            <v>78.06</v>
          </cell>
          <cell r="F152">
            <v>94.86</v>
          </cell>
          <cell r="G152">
            <v>131.41999999999999</v>
          </cell>
          <cell r="I152">
            <v>0</v>
          </cell>
          <cell r="J152">
            <v>39.53</v>
          </cell>
          <cell r="K152">
            <v>76.260000000000005</v>
          </cell>
          <cell r="L152">
            <v>128.41</v>
          </cell>
          <cell r="N152">
            <v>1.0441894199999999</v>
          </cell>
        </row>
        <row r="153">
          <cell r="A153">
            <v>149</v>
          </cell>
          <cell r="B153" t="str">
            <v>DPPO Smile Spectrum(SM) Premier 50/1500/Ortho/MAC</v>
          </cell>
          <cell r="C153">
            <v>0</v>
          </cell>
          <cell r="D153">
            <v>43.19</v>
          </cell>
          <cell r="E153">
            <v>85.3</v>
          </cell>
          <cell r="F153">
            <v>103.66</v>
          </cell>
          <cell r="G153">
            <v>143.62</v>
          </cell>
          <cell r="I153">
            <v>0</v>
          </cell>
          <cell r="J153">
            <v>43.19</v>
          </cell>
          <cell r="K153">
            <v>83.34</v>
          </cell>
          <cell r="L153">
            <v>140.33000000000001</v>
          </cell>
          <cell r="N153">
            <v>1.0441894199999999</v>
          </cell>
        </row>
        <row r="154">
          <cell r="A154">
            <v>150</v>
          </cell>
          <cell r="B154" t="str">
            <v>DPPO Smile Spectrum(SM) Premier 50/2000/Ortho/MAC</v>
          </cell>
          <cell r="C154">
            <v>0</v>
          </cell>
          <cell r="D154">
            <v>44.3</v>
          </cell>
          <cell r="E154">
            <v>87.5</v>
          </cell>
          <cell r="F154">
            <v>106.32</v>
          </cell>
          <cell r="G154">
            <v>147.31</v>
          </cell>
          <cell r="I154">
            <v>0</v>
          </cell>
          <cell r="J154">
            <v>44.3</v>
          </cell>
          <cell r="K154">
            <v>85.48</v>
          </cell>
          <cell r="L154">
            <v>143.94</v>
          </cell>
          <cell r="N154">
            <v>1.0441894199999999</v>
          </cell>
        </row>
        <row r="155">
          <cell r="A155">
            <v>151</v>
          </cell>
          <cell r="B155" t="str">
            <v>DPPO Smile Spectrum(SM) Premier 50/1000/Ortho/U90</v>
          </cell>
          <cell r="C155">
            <v>0</v>
          </cell>
          <cell r="D155">
            <v>50.91</v>
          </cell>
          <cell r="E155">
            <v>100.82</v>
          </cell>
          <cell r="F155">
            <v>121.79</v>
          </cell>
          <cell r="G155">
            <v>170.7</v>
          </cell>
          <cell r="I155">
            <v>0</v>
          </cell>
          <cell r="J155">
            <v>50.91</v>
          </cell>
          <cell r="K155">
            <v>99.83</v>
          </cell>
          <cell r="L155">
            <v>157.72</v>
          </cell>
          <cell r="N155">
            <v>1.0441894199999999</v>
          </cell>
        </row>
        <row r="156">
          <cell r="A156">
            <v>152</v>
          </cell>
          <cell r="B156" t="str">
            <v>DPPO Smile Spectrum(SM) Premier 50/1500/Ortho/U90</v>
          </cell>
          <cell r="C156">
            <v>0</v>
          </cell>
          <cell r="D156">
            <v>55.35</v>
          </cell>
          <cell r="E156">
            <v>109.62</v>
          </cell>
          <cell r="F156">
            <v>132.41</v>
          </cell>
          <cell r="G156">
            <v>185.59</v>
          </cell>
          <cell r="I156">
            <v>0</v>
          </cell>
          <cell r="J156">
            <v>55.35</v>
          </cell>
          <cell r="K156">
            <v>108.53</v>
          </cell>
          <cell r="L156">
            <v>171.48</v>
          </cell>
          <cell r="N156">
            <v>1.0441894199999999</v>
          </cell>
        </row>
        <row r="157">
          <cell r="A157">
            <v>153</v>
          </cell>
          <cell r="B157" t="str">
            <v>DPPO Smile Spectrum(SM) Premier 50/2000/Ortho/U90</v>
          </cell>
          <cell r="C157">
            <v>0</v>
          </cell>
          <cell r="D157">
            <v>57.18</v>
          </cell>
          <cell r="E157">
            <v>113.24</v>
          </cell>
          <cell r="F157">
            <v>136.79</v>
          </cell>
          <cell r="G157">
            <v>191.72</v>
          </cell>
          <cell r="I157">
            <v>0</v>
          </cell>
          <cell r="J157">
            <v>57.18</v>
          </cell>
          <cell r="K157">
            <v>112.12</v>
          </cell>
          <cell r="L157">
            <v>177.15</v>
          </cell>
          <cell r="N157">
            <v>1.0441894199999999</v>
          </cell>
        </row>
        <row r="158">
          <cell r="A158">
            <v>154</v>
          </cell>
          <cell r="B158" t="str">
            <v>DPPO Smile Spectrum(SM) Premier 50/1000/No Ortho/MAC</v>
          </cell>
          <cell r="C158">
            <v>0</v>
          </cell>
          <cell r="D158">
            <v>36.81</v>
          </cell>
          <cell r="E158">
            <v>72.709999999999994</v>
          </cell>
          <cell r="F158">
            <v>88.35</v>
          </cell>
          <cell r="G158">
            <v>122.4</v>
          </cell>
          <cell r="I158">
            <v>0</v>
          </cell>
          <cell r="J158">
            <v>36.81</v>
          </cell>
          <cell r="K158">
            <v>71.03</v>
          </cell>
          <cell r="L158">
            <v>119.59</v>
          </cell>
          <cell r="N158">
            <v>1.0441894199999999</v>
          </cell>
        </row>
        <row r="159">
          <cell r="A159">
            <v>155</v>
          </cell>
          <cell r="B159" t="str">
            <v>DPPO Smile Spectrum(SM) Premier 50/1500/No Ortho/MAC</v>
          </cell>
          <cell r="C159">
            <v>0</v>
          </cell>
          <cell r="D159">
            <v>40.479999999999997</v>
          </cell>
          <cell r="E159">
            <v>79.95</v>
          </cell>
          <cell r="F159">
            <v>97.15</v>
          </cell>
          <cell r="G159">
            <v>134.6</v>
          </cell>
          <cell r="I159">
            <v>0</v>
          </cell>
          <cell r="J159">
            <v>40.479999999999997</v>
          </cell>
          <cell r="K159">
            <v>78.099999999999994</v>
          </cell>
          <cell r="L159">
            <v>131.52000000000001</v>
          </cell>
          <cell r="N159">
            <v>1.0441894199999999</v>
          </cell>
        </row>
        <row r="160">
          <cell r="A160">
            <v>156</v>
          </cell>
          <cell r="B160" t="str">
            <v>DPPO Smile Spectrum(SM) Premier 50/2000/No Ortho/MAC</v>
          </cell>
          <cell r="C160">
            <v>0</v>
          </cell>
          <cell r="D160">
            <v>41.59</v>
          </cell>
          <cell r="E160">
            <v>82.14</v>
          </cell>
          <cell r="F160">
            <v>99.82</v>
          </cell>
          <cell r="G160">
            <v>138.30000000000001</v>
          </cell>
          <cell r="I160">
            <v>0</v>
          </cell>
          <cell r="J160">
            <v>41.59</v>
          </cell>
          <cell r="K160">
            <v>80.239999999999995</v>
          </cell>
          <cell r="L160">
            <v>135.12</v>
          </cell>
          <cell r="N160">
            <v>1.0441894199999999</v>
          </cell>
        </row>
        <row r="161">
          <cell r="A161">
            <v>157</v>
          </cell>
          <cell r="B161" t="str">
            <v>DPPO Smile Spectrum(SM) Premier 50/1000/No Ortho/U90</v>
          </cell>
          <cell r="C161">
            <v>0</v>
          </cell>
          <cell r="D161">
            <v>48.3</v>
          </cell>
          <cell r="E161">
            <v>95.65</v>
          </cell>
          <cell r="F161">
            <v>115.55</v>
          </cell>
          <cell r="G161">
            <v>161.96</v>
          </cell>
          <cell r="I161">
            <v>0</v>
          </cell>
          <cell r="J161">
            <v>48.3</v>
          </cell>
          <cell r="K161">
            <v>94.71</v>
          </cell>
          <cell r="L161">
            <v>149.63999999999999</v>
          </cell>
          <cell r="N161">
            <v>1.0441894199999999</v>
          </cell>
        </row>
        <row r="162">
          <cell r="A162">
            <v>158</v>
          </cell>
          <cell r="B162" t="str">
            <v>DPPO Smile Spectrum(SM) Premier 50/1500/No Ortho/U90</v>
          </cell>
          <cell r="C162">
            <v>0</v>
          </cell>
          <cell r="D162">
            <v>53.12</v>
          </cell>
          <cell r="E162">
            <v>105.19</v>
          </cell>
          <cell r="F162">
            <v>127.06</v>
          </cell>
          <cell r="G162">
            <v>178.09</v>
          </cell>
          <cell r="I162">
            <v>0</v>
          </cell>
          <cell r="J162">
            <v>53.12</v>
          </cell>
          <cell r="K162">
            <v>104.15</v>
          </cell>
          <cell r="L162">
            <v>164.55</v>
          </cell>
          <cell r="N162">
            <v>1.0441894199999999</v>
          </cell>
        </row>
        <row r="163">
          <cell r="A163">
            <v>159</v>
          </cell>
          <cell r="B163" t="str">
            <v>DPPO Smile Spectrum(SM) Premier 50/2000/No Ortho/U90</v>
          </cell>
          <cell r="C163">
            <v>0</v>
          </cell>
          <cell r="D163">
            <v>54.58</v>
          </cell>
          <cell r="E163">
            <v>108.07</v>
          </cell>
          <cell r="F163">
            <v>130.54</v>
          </cell>
          <cell r="G163">
            <v>182.98</v>
          </cell>
          <cell r="I163">
            <v>0</v>
          </cell>
          <cell r="J163">
            <v>54.58</v>
          </cell>
          <cell r="K163">
            <v>107.01</v>
          </cell>
          <cell r="L163">
            <v>169.07</v>
          </cell>
          <cell r="N163">
            <v>1.0441894199999999</v>
          </cell>
        </row>
        <row r="164">
          <cell r="A164">
            <v>160</v>
          </cell>
          <cell r="B164" t="str">
            <v>Blue Shield Dental HMO Voluntary Plan</v>
          </cell>
          <cell r="C164">
            <v>0</v>
          </cell>
          <cell r="D164">
            <v>13.55</v>
          </cell>
          <cell r="E164">
            <v>26.13</v>
          </cell>
          <cell r="F164">
            <v>30.22</v>
          </cell>
          <cell r="G164">
            <v>38.19</v>
          </cell>
          <cell r="I164">
            <v>0</v>
          </cell>
          <cell r="J164">
            <v>13.55</v>
          </cell>
          <cell r="K164">
            <v>25.73</v>
          </cell>
          <cell r="L164">
            <v>37.520000000000003</v>
          </cell>
          <cell r="N164">
            <v>1.0441894199999999</v>
          </cell>
        </row>
        <row r="165">
          <cell r="A165">
            <v>161</v>
          </cell>
          <cell r="B165" t="str">
            <v>Blue Shield Dental HMO Plus Plan</v>
          </cell>
          <cell r="C165">
            <v>0</v>
          </cell>
          <cell r="D165">
            <v>13.31</v>
          </cell>
          <cell r="E165">
            <v>25.69</v>
          </cell>
          <cell r="F165">
            <v>29.71</v>
          </cell>
          <cell r="G165">
            <v>37.54</v>
          </cell>
          <cell r="I165">
            <v>0</v>
          </cell>
          <cell r="J165">
            <v>13.31</v>
          </cell>
          <cell r="K165">
            <v>25.3</v>
          </cell>
          <cell r="L165">
            <v>36.869999999999997</v>
          </cell>
          <cell r="N165">
            <v>1.0441894199999999</v>
          </cell>
        </row>
        <row r="166">
          <cell r="A166">
            <v>162</v>
          </cell>
          <cell r="B166" t="str">
            <v>Blue Shield Dental HMO Deluxe Plan</v>
          </cell>
          <cell r="C166">
            <v>0</v>
          </cell>
          <cell r="D166">
            <v>15.18</v>
          </cell>
          <cell r="E166">
            <v>29.3</v>
          </cell>
          <cell r="F166">
            <v>33.880000000000003</v>
          </cell>
          <cell r="G166">
            <v>42.81</v>
          </cell>
          <cell r="I166">
            <v>0</v>
          </cell>
          <cell r="J166">
            <v>15.18</v>
          </cell>
          <cell r="K166">
            <v>28.85</v>
          </cell>
          <cell r="L166">
            <v>42.05</v>
          </cell>
          <cell r="N166">
            <v>1.0441894199999999</v>
          </cell>
        </row>
        <row r="167">
          <cell r="A167">
            <v>163</v>
          </cell>
          <cell r="B167" t="str">
            <v>Blue Shield Dental HMO Basic Plan</v>
          </cell>
          <cell r="C167">
            <v>0</v>
          </cell>
          <cell r="D167">
            <v>10.02</v>
          </cell>
          <cell r="E167">
            <v>19.329999999999998</v>
          </cell>
          <cell r="F167">
            <v>22.34</v>
          </cell>
          <cell r="G167">
            <v>28.26</v>
          </cell>
          <cell r="I167">
            <v>0</v>
          </cell>
          <cell r="J167">
            <v>10.02</v>
          </cell>
          <cell r="K167">
            <v>19.04</v>
          </cell>
          <cell r="L167">
            <v>27.76</v>
          </cell>
          <cell r="N167">
            <v>1.0441894199999999</v>
          </cell>
        </row>
        <row r="168">
          <cell r="A168">
            <v>164</v>
          </cell>
          <cell r="N168">
            <v>1.0441894199999999</v>
          </cell>
        </row>
        <row r="169">
          <cell r="A169">
            <v>165</v>
          </cell>
          <cell r="N169">
            <v>1.0441894199999999</v>
          </cell>
        </row>
        <row r="170">
          <cell r="A170">
            <v>166</v>
          </cell>
          <cell r="N170">
            <v>1.0441894199999999</v>
          </cell>
        </row>
        <row r="171">
          <cell r="A171">
            <v>167</v>
          </cell>
          <cell r="B171" t="str">
            <v>Blue Shield Vision Basic $0/$100</v>
          </cell>
          <cell r="C171">
            <v>0</v>
          </cell>
          <cell r="D171">
            <v>7.78</v>
          </cell>
          <cell r="E171">
            <v>15.45</v>
          </cell>
          <cell r="F171">
            <v>15.45</v>
          </cell>
          <cell r="G171">
            <v>19.93</v>
          </cell>
          <cell r="I171">
            <v>0</v>
          </cell>
          <cell r="J171">
            <v>7.78</v>
          </cell>
          <cell r="K171">
            <v>15.45</v>
          </cell>
          <cell r="L171">
            <v>19.93</v>
          </cell>
          <cell r="N171">
            <v>1.0441894199999999</v>
          </cell>
        </row>
        <row r="172">
          <cell r="A172">
            <v>168</v>
          </cell>
          <cell r="B172" t="str">
            <v>Blue Shield Vision Basic $10/$75</v>
          </cell>
          <cell r="C172">
            <v>0</v>
          </cell>
          <cell r="D172">
            <v>6.45</v>
          </cell>
          <cell r="E172">
            <v>12.79</v>
          </cell>
          <cell r="F172">
            <v>12.79</v>
          </cell>
          <cell r="G172">
            <v>16.54</v>
          </cell>
          <cell r="I172">
            <v>0</v>
          </cell>
          <cell r="J172">
            <v>6.45</v>
          </cell>
          <cell r="K172">
            <v>12.79</v>
          </cell>
          <cell r="L172">
            <v>16.54</v>
          </cell>
          <cell r="N172">
            <v>1.0441894199999999</v>
          </cell>
        </row>
        <row r="173">
          <cell r="A173">
            <v>169</v>
          </cell>
          <cell r="B173" t="str">
            <v>Blue Shield Life Vision Basic $0/$100</v>
          </cell>
          <cell r="C173">
            <v>0</v>
          </cell>
          <cell r="D173">
            <v>7.78</v>
          </cell>
          <cell r="E173">
            <v>15.45</v>
          </cell>
          <cell r="F173">
            <v>15.45</v>
          </cell>
          <cell r="G173">
            <v>19.93</v>
          </cell>
          <cell r="I173">
            <v>0</v>
          </cell>
          <cell r="J173">
            <v>7.78</v>
          </cell>
          <cell r="K173">
            <v>15.45</v>
          </cell>
          <cell r="L173">
            <v>19.93</v>
          </cell>
          <cell r="N173">
            <v>1.0441894199999999</v>
          </cell>
        </row>
        <row r="174">
          <cell r="A174">
            <v>170</v>
          </cell>
          <cell r="B174" t="str">
            <v>Blue Shield Life Vision Basic $10/$75</v>
          </cell>
          <cell r="C174">
            <v>0</v>
          </cell>
          <cell r="D174">
            <v>6.45</v>
          </cell>
          <cell r="E174">
            <v>12.79</v>
          </cell>
          <cell r="F174">
            <v>12.79</v>
          </cell>
          <cell r="G174">
            <v>16.54</v>
          </cell>
          <cell r="I174">
            <v>0</v>
          </cell>
          <cell r="J174">
            <v>6.45</v>
          </cell>
          <cell r="K174">
            <v>12.79</v>
          </cell>
          <cell r="L174">
            <v>16.54</v>
          </cell>
          <cell r="N174">
            <v>1.0441894199999999</v>
          </cell>
        </row>
        <row r="175">
          <cell r="A175">
            <v>171</v>
          </cell>
          <cell r="B175" t="str">
            <v>Eye Exam Basic (Copay matches medical copay)</v>
          </cell>
          <cell r="C175">
            <v>0</v>
          </cell>
          <cell r="D175">
            <v>1.2</v>
          </cell>
          <cell r="E175">
            <v>2.39</v>
          </cell>
          <cell r="F175">
            <v>2.39</v>
          </cell>
          <cell r="G175">
            <v>3.11</v>
          </cell>
          <cell r="I175">
            <v>0</v>
          </cell>
          <cell r="J175">
            <v>1.2</v>
          </cell>
          <cell r="K175">
            <v>2.38</v>
          </cell>
          <cell r="L175">
            <v>3.08</v>
          </cell>
          <cell r="N175">
            <v>1.0441894199999999</v>
          </cell>
        </row>
        <row r="176">
          <cell r="A176">
            <v>172</v>
          </cell>
          <cell r="N176">
            <v>1.0441894199999999</v>
          </cell>
        </row>
        <row r="177">
          <cell r="A177">
            <v>173</v>
          </cell>
          <cell r="N177">
            <v>1.0441894199999999</v>
          </cell>
        </row>
        <row r="178">
          <cell r="A178">
            <v>174</v>
          </cell>
          <cell r="N178">
            <v>1.0441894199999999</v>
          </cell>
        </row>
        <row r="179">
          <cell r="A179">
            <v>175</v>
          </cell>
          <cell r="N179">
            <v>1.0441894199999999</v>
          </cell>
        </row>
        <row r="180">
          <cell r="A180">
            <v>176</v>
          </cell>
          <cell r="N180">
            <v>1.0441894199999999</v>
          </cell>
        </row>
        <row r="181">
          <cell r="A181">
            <v>177</v>
          </cell>
          <cell r="B181" t="str">
            <v>HMO Rx - Closed Rx 5/10 - 10/20</v>
          </cell>
          <cell r="C181">
            <v>51.58</v>
          </cell>
          <cell r="D181">
            <v>29</v>
          </cell>
          <cell r="E181">
            <v>58</v>
          </cell>
          <cell r="F181">
            <v>52.49</v>
          </cell>
          <cell r="G181">
            <v>87</v>
          </cell>
          <cell r="I181">
            <v>51.58</v>
          </cell>
          <cell r="J181">
            <v>28.94</v>
          </cell>
          <cell r="K181">
            <v>57.88</v>
          </cell>
          <cell r="L181">
            <v>81.89</v>
          </cell>
          <cell r="M181">
            <v>51.582631578947371</v>
          </cell>
          <cell r="N181">
            <v>1.199106151643675</v>
          </cell>
        </row>
        <row r="182">
          <cell r="A182">
            <v>178</v>
          </cell>
          <cell r="B182" t="str">
            <v>HMO Rx - Closed Rx 5/10 - 10/20 w $150 Brand Deductible</v>
          </cell>
          <cell r="C182">
            <v>42.14</v>
          </cell>
          <cell r="D182">
            <v>23.69</v>
          </cell>
          <cell r="E182">
            <v>47.38</v>
          </cell>
          <cell r="F182">
            <v>42.88</v>
          </cell>
          <cell r="G182">
            <v>71.069999999999993</v>
          </cell>
          <cell r="I182">
            <v>42.14</v>
          </cell>
          <cell r="J182">
            <v>23.64</v>
          </cell>
          <cell r="K182">
            <v>47.28</v>
          </cell>
          <cell r="L182">
            <v>66.900000000000006</v>
          </cell>
          <cell r="M182">
            <v>42.138063157894742</v>
          </cell>
          <cell r="N182">
            <v>1.3113655310909209</v>
          </cell>
        </row>
        <row r="183">
          <cell r="A183">
            <v>179</v>
          </cell>
          <cell r="B183" t="str">
            <v>HMO Rx - Closed Rx 5/10 - 10/20 w $250 Brand Deductible</v>
          </cell>
          <cell r="C183">
            <v>38.67</v>
          </cell>
          <cell r="D183">
            <v>21.74</v>
          </cell>
          <cell r="E183">
            <v>43.48</v>
          </cell>
          <cell r="F183">
            <v>39.35</v>
          </cell>
          <cell r="G183">
            <v>65.23</v>
          </cell>
          <cell r="I183">
            <v>38.67</v>
          </cell>
          <cell r="J183">
            <v>21.7</v>
          </cell>
          <cell r="K183">
            <v>43.39</v>
          </cell>
          <cell r="L183">
            <v>61.4</v>
          </cell>
          <cell r="M183">
            <v>38.674736842105261</v>
          </cell>
          <cell r="N183">
            <v>1.3606580516658404</v>
          </cell>
        </row>
        <row r="184">
          <cell r="A184">
            <v>181</v>
          </cell>
          <cell r="B184" t="str">
            <v>HMO Rx - Closed Rx 5/15 - 10/30</v>
          </cell>
          <cell r="C184">
            <v>48.37</v>
          </cell>
          <cell r="D184">
            <v>27.19</v>
          </cell>
          <cell r="E184">
            <v>54.38</v>
          </cell>
          <cell r="F184">
            <v>49.22</v>
          </cell>
          <cell r="G184">
            <v>81.58</v>
          </cell>
          <cell r="I184">
            <v>48.37</v>
          </cell>
          <cell r="J184">
            <v>27.13</v>
          </cell>
          <cell r="K184">
            <v>54.27</v>
          </cell>
          <cell r="L184">
            <v>76.790000000000006</v>
          </cell>
          <cell r="M184">
            <v>48.365326315789481</v>
          </cell>
          <cell r="N184">
            <v>1.2496609638117437</v>
          </cell>
        </row>
        <row r="185">
          <cell r="A185">
            <v>182</v>
          </cell>
          <cell r="B185" t="str">
            <v>HMO Rx - Closed Rx 5/15 - 10/30 w $150 Brand Deductible</v>
          </cell>
          <cell r="C185">
            <v>40.33</v>
          </cell>
          <cell r="D185">
            <v>22.68</v>
          </cell>
          <cell r="E185">
            <v>45.35</v>
          </cell>
          <cell r="F185">
            <v>41.04</v>
          </cell>
          <cell r="G185">
            <v>68.03</v>
          </cell>
          <cell r="I185">
            <v>40.33</v>
          </cell>
          <cell r="J185">
            <v>22.63</v>
          </cell>
          <cell r="K185">
            <v>45.25</v>
          </cell>
          <cell r="L185">
            <v>64.040000000000006</v>
          </cell>
          <cell r="M185">
            <v>40.3349052631579</v>
          </cell>
          <cell r="N185">
            <v>1.3506257869963254</v>
          </cell>
        </row>
        <row r="186">
          <cell r="A186">
            <v>183</v>
          </cell>
          <cell r="B186" t="str">
            <v>HMO Rx - Closed Rx 5/15 - 10/30 w $250 Brand Deductible</v>
          </cell>
          <cell r="C186">
            <v>37.229999999999997</v>
          </cell>
          <cell r="D186">
            <v>20.93</v>
          </cell>
          <cell r="E186">
            <v>41.86</v>
          </cell>
          <cell r="F186">
            <v>37.89</v>
          </cell>
          <cell r="G186">
            <v>62.79</v>
          </cell>
          <cell r="I186">
            <v>37.229999999999997</v>
          </cell>
          <cell r="J186">
            <v>20.89</v>
          </cell>
          <cell r="K186">
            <v>41.77</v>
          </cell>
          <cell r="L186">
            <v>59.11</v>
          </cell>
          <cell r="M186">
            <v>37.231600000000007</v>
          </cell>
          <cell r="N186">
            <v>1.3960972613082365</v>
          </cell>
        </row>
        <row r="187">
          <cell r="A187">
            <v>185</v>
          </cell>
          <cell r="B187" t="str">
            <v>HMO Rx - Closed Rx 10/15 - 20/30</v>
          </cell>
          <cell r="C187">
            <v>44.56</v>
          </cell>
          <cell r="D187">
            <v>25.05</v>
          </cell>
          <cell r="E187">
            <v>50.1</v>
          </cell>
          <cell r="F187">
            <v>45.34</v>
          </cell>
          <cell r="G187">
            <v>75.150000000000006</v>
          </cell>
          <cell r="I187">
            <v>44.56</v>
          </cell>
          <cell r="J187">
            <v>25</v>
          </cell>
          <cell r="K187">
            <v>50</v>
          </cell>
          <cell r="L187">
            <v>70.75</v>
          </cell>
          <cell r="M187">
            <v>44.562631578947368</v>
          </cell>
          <cell r="N187">
            <v>1.2895844865079829</v>
          </cell>
        </row>
        <row r="188">
          <cell r="A188">
            <v>186</v>
          </cell>
          <cell r="B188" t="str">
            <v>HMO Rx - Closed Rx 10/15 - 20/30 w $150 Brand Deductible</v>
          </cell>
          <cell r="C188">
            <v>37.299999999999997</v>
          </cell>
          <cell r="D188">
            <v>20.97</v>
          </cell>
          <cell r="E188">
            <v>41.94</v>
          </cell>
          <cell r="F188">
            <v>37.950000000000003</v>
          </cell>
          <cell r="G188">
            <v>62.9</v>
          </cell>
          <cell r="I188">
            <v>37.299999999999997</v>
          </cell>
          <cell r="J188">
            <v>20.92</v>
          </cell>
          <cell r="K188">
            <v>41.85</v>
          </cell>
          <cell r="L188">
            <v>59.21</v>
          </cell>
          <cell r="M188">
            <v>37.294252631578956</v>
          </cell>
          <cell r="N188">
            <v>1.405233868022183</v>
          </cell>
        </row>
        <row r="189">
          <cell r="A189">
            <v>187</v>
          </cell>
          <cell r="B189" t="str">
            <v>HMO Rx - Closed Rx 10/15 - 20/30 w $250 Brand Deductible</v>
          </cell>
          <cell r="C189">
            <v>34.42</v>
          </cell>
          <cell r="D189">
            <v>19.350000000000001</v>
          </cell>
          <cell r="E189">
            <v>38.71</v>
          </cell>
          <cell r="F189">
            <v>35.03</v>
          </cell>
          <cell r="G189">
            <v>58.06</v>
          </cell>
          <cell r="I189">
            <v>34.42</v>
          </cell>
          <cell r="J189">
            <v>19.309999999999999</v>
          </cell>
          <cell r="K189">
            <v>38.630000000000003</v>
          </cell>
          <cell r="L189">
            <v>54.65</v>
          </cell>
          <cell r="M189">
            <v>34.423305263157893</v>
          </cell>
          <cell r="N189">
            <v>1.4590082177439854</v>
          </cell>
        </row>
        <row r="190">
          <cell r="A190">
            <v>189</v>
          </cell>
          <cell r="B190" t="str">
            <v>HMO Rx - Closed Rx 10/20 - 20/40</v>
          </cell>
          <cell r="C190">
            <v>42.06</v>
          </cell>
          <cell r="D190">
            <v>23.64</v>
          </cell>
          <cell r="E190">
            <v>47.29</v>
          </cell>
          <cell r="F190">
            <v>42.8</v>
          </cell>
          <cell r="G190">
            <v>70.930000000000007</v>
          </cell>
          <cell r="I190">
            <v>42.06</v>
          </cell>
          <cell r="J190">
            <v>23.59</v>
          </cell>
          <cell r="K190">
            <v>47.19</v>
          </cell>
          <cell r="L190">
            <v>66.77</v>
          </cell>
          <cell r="M190">
            <v>42.054715789473683</v>
          </cell>
          <cell r="N190">
            <v>1.3463726922022587</v>
          </cell>
        </row>
        <row r="191">
          <cell r="A191">
            <v>190</v>
          </cell>
          <cell r="B191" t="str">
            <v>HMO Rx - Closed Rx 10/20 - 20/40 w $150 Brand Deductible</v>
          </cell>
          <cell r="C191">
            <v>35.76</v>
          </cell>
          <cell r="D191">
            <v>20.100000000000001</v>
          </cell>
          <cell r="E191">
            <v>40.200000000000003</v>
          </cell>
          <cell r="F191">
            <v>36.380000000000003</v>
          </cell>
          <cell r="G191">
            <v>60.3</v>
          </cell>
          <cell r="I191">
            <v>35.76</v>
          </cell>
          <cell r="J191">
            <v>20.059999999999999</v>
          </cell>
          <cell r="K191">
            <v>40.119999999999997</v>
          </cell>
          <cell r="L191">
            <v>56.77</v>
          </cell>
          <cell r="M191">
            <v>35.757115789473687</v>
          </cell>
          <cell r="N191">
            <v>1.4508302266104098</v>
          </cell>
        </row>
        <row r="192">
          <cell r="A192">
            <v>191</v>
          </cell>
          <cell r="B192" t="str">
            <v>HMO Rx - Closed Rx 10/20 - 20/40 w $250 Brand Deductible</v>
          </cell>
          <cell r="C192">
            <v>33.159999999999997</v>
          </cell>
          <cell r="D192">
            <v>18.64</v>
          </cell>
          <cell r="E192">
            <v>37.28</v>
          </cell>
          <cell r="F192">
            <v>33.74</v>
          </cell>
          <cell r="G192">
            <v>55.92</v>
          </cell>
          <cell r="I192">
            <v>33.159999999999997</v>
          </cell>
          <cell r="J192">
            <v>18.600000000000001</v>
          </cell>
          <cell r="K192">
            <v>37.200000000000003</v>
          </cell>
          <cell r="L192">
            <v>52.64</v>
          </cell>
          <cell r="M192">
            <v>33.155200000000001</v>
          </cell>
          <cell r="N192">
            <v>1.5007293981121137</v>
          </cell>
        </row>
        <row r="193">
          <cell r="A193">
            <v>193</v>
          </cell>
          <cell r="B193" t="str">
            <v>HMO Rx - Closed Rx 10/25 - 20/50</v>
          </cell>
          <cell r="C193">
            <v>39.799999999999997</v>
          </cell>
          <cell r="D193">
            <v>22.37</v>
          </cell>
          <cell r="E193">
            <v>44.75</v>
          </cell>
          <cell r="F193">
            <v>40.5</v>
          </cell>
          <cell r="G193">
            <v>67.12</v>
          </cell>
          <cell r="I193">
            <v>39.799999999999997</v>
          </cell>
          <cell r="J193">
            <v>22.33</v>
          </cell>
          <cell r="K193">
            <v>44.65</v>
          </cell>
          <cell r="L193">
            <v>63.18</v>
          </cell>
          <cell r="M193">
            <v>39.79684210526316</v>
          </cell>
          <cell r="N193">
            <v>1.4057820531183194</v>
          </cell>
        </row>
        <row r="194">
          <cell r="A194">
            <v>194</v>
          </cell>
          <cell r="B194" t="str">
            <v>HMO Rx - Closed Rx 10/25 - 20/50 w $150 Brand Deductible</v>
          </cell>
          <cell r="C194">
            <v>34.299999999999997</v>
          </cell>
          <cell r="D194">
            <v>19.28</v>
          </cell>
          <cell r="E194">
            <v>38.56</v>
          </cell>
          <cell r="F194">
            <v>34.9</v>
          </cell>
          <cell r="G194">
            <v>57.84</v>
          </cell>
          <cell r="I194">
            <v>34.299999999999997</v>
          </cell>
          <cell r="J194">
            <v>19.239999999999998</v>
          </cell>
          <cell r="K194">
            <v>38.479999999999997</v>
          </cell>
          <cell r="L194">
            <v>54.45</v>
          </cell>
          <cell r="M194">
            <v>34.295642105263155</v>
          </cell>
          <cell r="N194">
            <v>1.4976975819726177</v>
          </cell>
        </row>
        <row r="195">
          <cell r="A195">
            <v>195</v>
          </cell>
          <cell r="B195" t="str">
            <v>HMO Rx - Closed Rx 10/25 - 20/50 w $250 Brand Deductible</v>
          </cell>
          <cell r="C195">
            <v>31.94</v>
          </cell>
          <cell r="D195">
            <v>17.96</v>
          </cell>
          <cell r="E195">
            <v>35.92</v>
          </cell>
          <cell r="F195">
            <v>32.5</v>
          </cell>
          <cell r="G195">
            <v>53.87</v>
          </cell>
          <cell r="I195">
            <v>31.94</v>
          </cell>
          <cell r="J195">
            <v>17.920000000000002</v>
          </cell>
          <cell r="K195">
            <v>35.840000000000003</v>
          </cell>
          <cell r="L195">
            <v>50.71</v>
          </cell>
          <cell r="M195">
            <v>31.941410526315792</v>
          </cell>
          <cell r="N195">
            <v>1.5432324647402549</v>
          </cell>
        </row>
        <row r="196">
          <cell r="A196">
            <v>197</v>
          </cell>
          <cell r="B196" t="str">
            <v>HMO Rx - Closed Rx 15/25 - 30/50</v>
          </cell>
          <cell r="C196">
            <v>37.81</v>
          </cell>
          <cell r="D196">
            <v>21.26</v>
          </cell>
          <cell r="E196">
            <v>42.51</v>
          </cell>
          <cell r="F196">
            <v>38.47</v>
          </cell>
          <cell r="G196">
            <v>63.77</v>
          </cell>
          <cell r="I196">
            <v>37.81</v>
          </cell>
          <cell r="J196">
            <v>21.21</v>
          </cell>
          <cell r="K196">
            <v>42.42</v>
          </cell>
          <cell r="L196">
            <v>60.03</v>
          </cell>
          <cell r="M196">
            <v>37.808652631578951</v>
          </cell>
          <cell r="N196">
            <v>1.4057509237198493</v>
          </cell>
        </row>
        <row r="197">
          <cell r="A197">
            <v>198</v>
          </cell>
          <cell r="B197" t="str">
            <v>HMO Rx - Closed Rx 15/25 - 30/50 w $150 Brand Deductible</v>
          </cell>
          <cell r="C197">
            <v>32.520000000000003</v>
          </cell>
          <cell r="D197">
            <v>18.28</v>
          </cell>
          <cell r="E197">
            <v>36.57</v>
          </cell>
          <cell r="F197">
            <v>33.1</v>
          </cell>
          <cell r="G197">
            <v>54.85</v>
          </cell>
          <cell r="I197">
            <v>32.520000000000003</v>
          </cell>
          <cell r="J197">
            <v>18.25</v>
          </cell>
          <cell r="K197">
            <v>36.49</v>
          </cell>
          <cell r="L197">
            <v>51.64</v>
          </cell>
          <cell r="M197">
            <v>32.52614736842105</v>
          </cell>
          <cell r="N197">
            <v>1.5022190768373265</v>
          </cell>
        </row>
        <row r="198">
          <cell r="A198">
            <v>199</v>
          </cell>
          <cell r="B198" t="str">
            <v>HMO Rx - Closed Rx 15/25 - 30/50 w $250 Brand Deductible</v>
          </cell>
          <cell r="C198">
            <v>30.24</v>
          </cell>
          <cell r="D198">
            <v>17</v>
          </cell>
          <cell r="E198">
            <v>34</v>
          </cell>
          <cell r="F198">
            <v>30.77</v>
          </cell>
          <cell r="G198">
            <v>51.01</v>
          </cell>
          <cell r="I198">
            <v>30.24</v>
          </cell>
          <cell r="J198">
            <v>16.97</v>
          </cell>
          <cell r="K198">
            <v>33.93</v>
          </cell>
          <cell r="L198">
            <v>48.01</v>
          </cell>
          <cell r="M198">
            <v>30.242252631578946</v>
          </cell>
          <cell r="N198">
            <v>1.5505572731943826</v>
          </cell>
        </row>
        <row r="199">
          <cell r="A199">
            <v>201</v>
          </cell>
          <cell r="B199" t="str">
            <v>HMO Rx - Closed Rx 15/30 - 30/60</v>
          </cell>
          <cell r="C199">
            <v>35.869999999999997</v>
          </cell>
          <cell r="D199">
            <v>20.170000000000002</v>
          </cell>
          <cell r="E199">
            <v>40.33</v>
          </cell>
          <cell r="F199">
            <v>36.5</v>
          </cell>
          <cell r="G199">
            <v>60.5</v>
          </cell>
          <cell r="I199">
            <v>35.869999999999997</v>
          </cell>
          <cell r="J199">
            <v>20.12</v>
          </cell>
          <cell r="K199">
            <v>40.25</v>
          </cell>
          <cell r="L199">
            <v>56.95</v>
          </cell>
          <cell r="M199">
            <v>35.869452631578945</v>
          </cell>
          <cell r="N199">
            <v>1.4731170003581493</v>
          </cell>
        </row>
        <row r="200">
          <cell r="A200">
            <v>202</v>
          </cell>
          <cell r="B200" t="str">
            <v>HMO Rx - Closed Rx 15/30 - 30/60 w $150 Brand Deductible</v>
          </cell>
          <cell r="C200">
            <v>31.21</v>
          </cell>
          <cell r="D200">
            <v>17.54</v>
          </cell>
          <cell r="E200">
            <v>35.090000000000003</v>
          </cell>
          <cell r="F200">
            <v>31.76</v>
          </cell>
          <cell r="G200">
            <v>52.63</v>
          </cell>
          <cell r="I200">
            <v>31.21</v>
          </cell>
          <cell r="J200">
            <v>17.510000000000002</v>
          </cell>
          <cell r="K200">
            <v>35.01</v>
          </cell>
          <cell r="L200">
            <v>49.55</v>
          </cell>
          <cell r="M200">
            <v>31.208357894736842</v>
          </cell>
          <cell r="N200">
            <v>1.5552084443235334</v>
          </cell>
        </row>
        <row r="201">
          <cell r="A201">
            <v>203</v>
          </cell>
          <cell r="B201" t="str">
            <v>HMO Rx - Closed Rx 15/30 - 30/60 w $250 Brand Deductible</v>
          </cell>
          <cell r="C201">
            <v>29.13</v>
          </cell>
          <cell r="D201">
            <v>16.38</v>
          </cell>
          <cell r="E201">
            <v>32.75</v>
          </cell>
          <cell r="F201">
            <v>29.64</v>
          </cell>
          <cell r="G201">
            <v>49.13</v>
          </cell>
          <cell r="I201">
            <v>29.13</v>
          </cell>
          <cell r="J201">
            <v>16.34</v>
          </cell>
          <cell r="K201">
            <v>32.68</v>
          </cell>
          <cell r="L201">
            <v>46.24</v>
          </cell>
          <cell r="M201">
            <v>29.12547368421053</v>
          </cell>
          <cell r="N201">
            <v>1.5987663163179842</v>
          </cell>
        </row>
        <row r="202">
          <cell r="A202">
            <v>205</v>
          </cell>
          <cell r="B202" t="str">
            <v>HMO Rx - Incentive Rx 5/10/25 - 10/20/50</v>
          </cell>
          <cell r="C202">
            <v>67.03</v>
          </cell>
          <cell r="D202">
            <v>37.68</v>
          </cell>
          <cell r="E202">
            <v>75.37</v>
          </cell>
          <cell r="F202">
            <v>68.209999999999994</v>
          </cell>
          <cell r="G202">
            <v>113.05</v>
          </cell>
          <cell r="I202">
            <v>67.03</v>
          </cell>
          <cell r="J202">
            <v>37.6</v>
          </cell>
          <cell r="K202">
            <v>75.209999999999994</v>
          </cell>
          <cell r="L202">
            <v>106.42</v>
          </cell>
          <cell r="M202">
            <v>67.028126315789478</v>
          </cell>
          <cell r="N202">
            <v>1.2230635263693599</v>
          </cell>
        </row>
        <row r="203">
          <cell r="A203">
            <v>206</v>
          </cell>
          <cell r="B203" t="str">
            <v>HMO Rx - Incentive Rx 5/10/25 - 10/20/50 w $150 Brand Deductible</v>
          </cell>
          <cell r="C203">
            <v>51.22</v>
          </cell>
          <cell r="D203">
            <v>28.79</v>
          </cell>
          <cell r="E203">
            <v>57.59</v>
          </cell>
          <cell r="F203">
            <v>52.12</v>
          </cell>
          <cell r="G203">
            <v>86.38</v>
          </cell>
          <cell r="I203">
            <v>51.22</v>
          </cell>
          <cell r="J203">
            <v>28.73</v>
          </cell>
          <cell r="K203">
            <v>57.47</v>
          </cell>
          <cell r="L203">
            <v>81.319999999999993</v>
          </cell>
          <cell r="M203">
            <v>51.217936842105253</v>
          </cell>
          <cell r="N203">
            <v>1.3350175726786682</v>
          </cell>
        </row>
        <row r="204">
          <cell r="A204">
            <v>207</v>
          </cell>
          <cell r="B204" t="str">
            <v>HMO Rx - Incentive Rx 5/10/25 - 10/20/50 w $250 Brand Deductible</v>
          </cell>
          <cell r="C204">
            <v>45.95</v>
          </cell>
          <cell r="D204">
            <v>25.83</v>
          </cell>
          <cell r="E204">
            <v>51.67</v>
          </cell>
          <cell r="F204">
            <v>46.76</v>
          </cell>
          <cell r="G204">
            <v>77.5</v>
          </cell>
          <cell r="I204">
            <v>45.95</v>
          </cell>
          <cell r="J204">
            <v>25.78</v>
          </cell>
          <cell r="K204">
            <v>51.56</v>
          </cell>
          <cell r="L204">
            <v>72.959999999999994</v>
          </cell>
          <cell r="M204">
            <v>45.953768421052636</v>
          </cell>
          <cell r="N204">
            <v>1.3856729651898645</v>
          </cell>
        </row>
        <row r="205">
          <cell r="A205">
            <v>209</v>
          </cell>
          <cell r="B205" t="str">
            <v>HMO Rx - Incentive Rx 10/15/30 - 20/30/60</v>
          </cell>
          <cell r="C205">
            <v>55.61</v>
          </cell>
          <cell r="D205">
            <v>31.27</v>
          </cell>
          <cell r="E205">
            <v>62.53</v>
          </cell>
          <cell r="F205">
            <v>56.59</v>
          </cell>
          <cell r="G205">
            <v>93.8</v>
          </cell>
          <cell r="I205">
            <v>55.61</v>
          </cell>
          <cell r="J205">
            <v>31.2</v>
          </cell>
          <cell r="K205">
            <v>62.4</v>
          </cell>
          <cell r="L205">
            <v>88.3</v>
          </cell>
          <cell r="M205">
            <v>55.615368421052629</v>
          </cell>
          <cell r="N205">
            <v>1.3140502622882475</v>
          </cell>
        </row>
        <row r="206">
          <cell r="A206">
            <v>210</v>
          </cell>
          <cell r="B206" t="str">
            <v>HMO Rx - Incentive Rx 10/15/30 - 20/30/60 w $150 Brand Deductible</v>
          </cell>
          <cell r="C206">
            <v>44.56</v>
          </cell>
          <cell r="D206">
            <v>25.05</v>
          </cell>
          <cell r="E206">
            <v>50.1</v>
          </cell>
          <cell r="F206">
            <v>45.34</v>
          </cell>
          <cell r="G206">
            <v>75.150000000000006</v>
          </cell>
          <cell r="I206">
            <v>44.56</v>
          </cell>
          <cell r="J206">
            <v>25</v>
          </cell>
          <cell r="K206">
            <v>49.99</v>
          </cell>
          <cell r="L206">
            <v>70.739999999999995</v>
          </cell>
          <cell r="M206">
            <v>44.5573052631579</v>
          </cell>
          <cell r="N206">
            <v>1.4272447126966967</v>
          </cell>
        </row>
        <row r="207">
          <cell r="A207">
            <v>211</v>
          </cell>
          <cell r="B207" t="str">
            <v>HMO Rx - Incentive Rx 10/15/30 - 20/30/60 w $250 Brand Deductible</v>
          </cell>
          <cell r="C207">
            <v>40.49</v>
          </cell>
          <cell r="D207">
            <v>22.76</v>
          </cell>
          <cell r="E207">
            <v>45.53</v>
          </cell>
          <cell r="F207">
            <v>41.2</v>
          </cell>
          <cell r="G207">
            <v>68.290000000000006</v>
          </cell>
          <cell r="I207">
            <v>40.49</v>
          </cell>
          <cell r="J207">
            <v>22.72</v>
          </cell>
          <cell r="K207">
            <v>45.43</v>
          </cell>
          <cell r="L207">
            <v>64.290000000000006</v>
          </cell>
          <cell r="M207">
            <v>40.493915789473682</v>
          </cell>
          <cell r="N207">
            <v>1.4811860389372953</v>
          </cell>
        </row>
        <row r="208">
          <cell r="A208">
            <v>213</v>
          </cell>
          <cell r="B208" t="str">
            <v>HMO Rx - Incentive Rx 10/20/35 - 20/40/70</v>
          </cell>
          <cell r="C208">
            <v>51.34</v>
          </cell>
          <cell r="D208">
            <v>28.86</v>
          </cell>
          <cell r="E208">
            <v>57.72</v>
          </cell>
          <cell r="F208">
            <v>52.24</v>
          </cell>
          <cell r="G208">
            <v>86.58</v>
          </cell>
          <cell r="I208">
            <v>51.34</v>
          </cell>
          <cell r="J208">
            <v>28.8</v>
          </cell>
          <cell r="K208">
            <v>57.6</v>
          </cell>
          <cell r="L208">
            <v>81.5</v>
          </cell>
          <cell r="M208">
            <v>51.334947368421048</v>
          </cell>
          <cell r="N208">
            <v>1.3762378777684812</v>
          </cell>
        </row>
        <row r="209">
          <cell r="A209">
            <v>214</v>
          </cell>
          <cell r="B209" t="str">
            <v>HMO Rx - Incentive Rx 10/20/35 - 20/40/70 - $150 Brand Ded</v>
          </cell>
          <cell r="C209">
            <v>42.21</v>
          </cell>
          <cell r="D209">
            <v>23.73</v>
          </cell>
          <cell r="E209">
            <v>47.47</v>
          </cell>
          <cell r="F209">
            <v>42.96</v>
          </cell>
          <cell r="G209">
            <v>71.2</v>
          </cell>
          <cell r="I209">
            <v>42.21</v>
          </cell>
          <cell r="J209">
            <v>23.68</v>
          </cell>
          <cell r="K209">
            <v>47.37</v>
          </cell>
          <cell r="L209">
            <v>67.02</v>
          </cell>
          <cell r="M209">
            <v>42.213726315789465</v>
          </cell>
          <cell r="N209">
            <v>1.4778704764581461</v>
          </cell>
        </row>
        <row r="210">
          <cell r="A210">
            <v>215</v>
          </cell>
          <cell r="B210" t="str">
            <v>HMO Rx - Incentive Rx 10/20/35 - 20/40/70 - $250 Brand Ded</v>
          </cell>
          <cell r="C210">
            <v>38.659999999999997</v>
          </cell>
          <cell r="D210">
            <v>21.73</v>
          </cell>
          <cell r="E210">
            <v>43.47</v>
          </cell>
          <cell r="F210">
            <v>39.340000000000003</v>
          </cell>
          <cell r="G210">
            <v>65.2</v>
          </cell>
          <cell r="I210">
            <v>38.659999999999997</v>
          </cell>
          <cell r="J210">
            <v>21.69</v>
          </cell>
          <cell r="K210">
            <v>43.38</v>
          </cell>
          <cell r="L210">
            <v>61.38</v>
          </cell>
          <cell r="M210">
            <v>38.661726315789473</v>
          </cell>
          <cell r="N210">
            <v>1.5276323282162338</v>
          </cell>
        </row>
        <row r="211">
          <cell r="A211">
            <v>217</v>
          </cell>
          <cell r="B211" t="str">
            <v>HMO Rx - Incentive Rx 10/25/40 - 20/50/80</v>
          </cell>
          <cell r="C211">
            <v>47.66</v>
          </cell>
          <cell r="D211">
            <v>26.79</v>
          </cell>
          <cell r="E211">
            <v>53.58</v>
          </cell>
          <cell r="F211">
            <v>48.49</v>
          </cell>
          <cell r="G211">
            <v>80.38</v>
          </cell>
          <cell r="I211">
            <v>47.66</v>
          </cell>
          <cell r="J211">
            <v>26.74</v>
          </cell>
          <cell r="K211">
            <v>53.47</v>
          </cell>
          <cell r="L211">
            <v>75.66</v>
          </cell>
          <cell r="M211">
            <v>47.657600000000002</v>
          </cell>
          <cell r="N211">
            <v>1.435236890791701</v>
          </cell>
        </row>
        <row r="212">
          <cell r="A212">
            <v>218</v>
          </cell>
          <cell r="B212" t="str">
            <v>HMO Rx - Incentive Rx 10/25/40 - 20/50/80 - $150 Brand Ded</v>
          </cell>
          <cell r="C212">
            <v>40.049999999999997</v>
          </cell>
          <cell r="D212">
            <v>22.52</v>
          </cell>
          <cell r="E212">
            <v>45.04</v>
          </cell>
          <cell r="F212">
            <v>40.76</v>
          </cell>
          <cell r="G212">
            <v>67.55</v>
          </cell>
          <cell r="I212">
            <v>40.049999999999997</v>
          </cell>
          <cell r="J212">
            <v>22.47</v>
          </cell>
          <cell r="K212">
            <v>44.94</v>
          </cell>
          <cell r="L212">
            <v>63.59</v>
          </cell>
          <cell r="M212">
            <v>40.052863157894741</v>
          </cell>
          <cell r="N212">
            <v>1.5259714965736424</v>
          </cell>
        </row>
        <row r="213">
          <cell r="A213">
            <v>219</v>
          </cell>
          <cell r="B213" t="str">
            <v>HMO Rx - Incentive Rx 10/25/40 - 20/50/80 - $250 Brand Ded</v>
          </cell>
          <cell r="C213">
            <v>36.93</v>
          </cell>
          <cell r="D213">
            <v>20.76</v>
          </cell>
          <cell r="E213">
            <v>41.52</v>
          </cell>
          <cell r="F213">
            <v>37.58</v>
          </cell>
          <cell r="G213">
            <v>62.28</v>
          </cell>
          <cell r="I213">
            <v>36.93</v>
          </cell>
          <cell r="J213">
            <v>20.72</v>
          </cell>
          <cell r="K213">
            <v>41.43</v>
          </cell>
          <cell r="L213">
            <v>58.63</v>
          </cell>
          <cell r="M213">
            <v>36.928905263157894</v>
          </cell>
          <cell r="N213">
            <v>1.5719452067671966</v>
          </cell>
        </row>
        <row r="214">
          <cell r="A214">
            <v>221</v>
          </cell>
          <cell r="B214" t="str">
            <v>POS Rx - Closed Rx 5/10 - 10/20</v>
          </cell>
          <cell r="C214">
            <v>0</v>
          </cell>
          <cell r="D214">
            <v>0</v>
          </cell>
          <cell r="E214">
            <v>0</v>
          </cell>
          <cell r="F214">
            <v>0</v>
          </cell>
          <cell r="G214">
            <v>0</v>
          </cell>
          <cell r="I214">
            <v>0</v>
          </cell>
          <cell r="J214">
            <v>0</v>
          </cell>
          <cell r="K214">
            <v>0</v>
          </cell>
          <cell r="L214">
            <v>0</v>
          </cell>
          <cell r="M214">
            <v>0</v>
          </cell>
          <cell r="N214">
            <v>1.199106151643675</v>
          </cell>
        </row>
        <row r="215">
          <cell r="A215">
            <v>222</v>
          </cell>
          <cell r="B215" t="str">
            <v>POS Rx - Closed Rx 5/10 - 10/20 w $150 Brand Deductible</v>
          </cell>
          <cell r="C215">
            <v>0</v>
          </cell>
          <cell r="D215">
            <v>0</v>
          </cell>
          <cell r="E215">
            <v>0</v>
          </cell>
          <cell r="F215">
            <v>0</v>
          </cell>
          <cell r="G215">
            <v>0</v>
          </cell>
          <cell r="I215">
            <v>0</v>
          </cell>
          <cell r="J215">
            <v>0</v>
          </cell>
          <cell r="K215">
            <v>0</v>
          </cell>
          <cell r="L215">
            <v>0</v>
          </cell>
          <cell r="M215">
            <v>0</v>
          </cell>
          <cell r="N215">
            <v>1.3113655310909209</v>
          </cell>
        </row>
        <row r="216">
          <cell r="A216">
            <v>223</v>
          </cell>
          <cell r="B216" t="str">
            <v>POS Rx - Closed Rx 5/10 - 10/20 w $250 Brand Deductible</v>
          </cell>
          <cell r="C216">
            <v>0</v>
          </cell>
          <cell r="D216">
            <v>0</v>
          </cell>
          <cell r="E216">
            <v>0</v>
          </cell>
          <cell r="F216">
            <v>0</v>
          </cell>
          <cell r="G216">
            <v>0</v>
          </cell>
          <cell r="I216">
            <v>0</v>
          </cell>
          <cell r="J216">
            <v>0</v>
          </cell>
          <cell r="K216">
            <v>0</v>
          </cell>
          <cell r="L216">
            <v>0</v>
          </cell>
          <cell r="M216">
            <v>0</v>
          </cell>
          <cell r="N216">
            <v>1.3606580516658404</v>
          </cell>
        </row>
        <row r="217">
          <cell r="A217">
            <v>225</v>
          </cell>
          <cell r="B217" t="str">
            <v>POS Rx - Closed Rx 5/15 - 10/30</v>
          </cell>
          <cell r="C217">
            <v>0</v>
          </cell>
          <cell r="D217">
            <v>0</v>
          </cell>
          <cell r="E217">
            <v>0</v>
          </cell>
          <cell r="F217">
            <v>0</v>
          </cell>
          <cell r="G217">
            <v>0</v>
          </cell>
          <cell r="I217">
            <v>0</v>
          </cell>
          <cell r="J217">
            <v>0</v>
          </cell>
          <cell r="K217">
            <v>0</v>
          </cell>
          <cell r="L217">
            <v>0</v>
          </cell>
          <cell r="M217">
            <v>0</v>
          </cell>
          <cell r="N217">
            <v>1.2496609638117437</v>
          </cell>
        </row>
        <row r="218">
          <cell r="A218">
            <v>226</v>
          </cell>
          <cell r="B218" t="str">
            <v>POS Rx - Closed Rx 5/15 - 10/30 w $150 Brand Deductible</v>
          </cell>
          <cell r="C218">
            <v>0</v>
          </cell>
          <cell r="D218">
            <v>0</v>
          </cell>
          <cell r="E218">
            <v>0</v>
          </cell>
          <cell r="F218">
            <v>0</v>
          </cell>
          <cell r="G218">
            <v>0</v>
          </cell>
          <cell r="I218">
            <v>0</v>
          </cell>
          <cell r="J218">
            <v>0</v>
          </cell>
          <cell r="K218">
            <v>0</v>
          </cell>
          <cell r="L218">
            <v>0</v>
          </cell>
          <cell r="M218">
            <v>0</v>
          </cell>
          <cell r="N218">
            <v>1.3506257869963254</v>
          </cell>
        </row>
        <row r="219">
          <cell r="A219">
            <v>227</v>
          </cell>
          <cell r="B219" t="str">
            <v>POS Rx - Closed Rx 5/15 - 10/30 w $250 Brand Deductible</v>
          </cell>
          <cell r="C219">
            <v>0</v>
          </cell>
          <cell r="D219">
            <v>0</v>
          </cell>
          <cell r="E219">
            <v>0</v>
          </cell>
          <cell r="F219">
            <v>0</v>
          </cell>
          <cell r="G219">
            <v>0</v>
          </cell>
          <cell r="I219">
            <v>0</v>
          </cell>
          <cell r="J219">
            <v>0</v>
          </cell>
          <cell r="K219">
            <v>0</v>
          </cell>
          <cell r="L219">
            <v>0</v>
          </cell>
          <cell r="M219">
            <v>0</v>
          </cell>
          <cell r="N219">
            <v>1.3960972613082365</v>
          </cell>
        </row>
        <row r="220">
          <cell r="A220">
            <v>229</v>
          </cell>
          <cell r="B220" t="str">
            <v>POS Rx - Closed Rx 10/15 - 20/30</v>
          </cell>
          <cell r="C220">
            <v>0</v>
          </cell>
          <cell r="D220">
            <v>0</v>
          </cell>
          <cell r="E220">
            <v>0</v>
          </cell>
          <cell r="F220">
            <v>0</v>
          </cell>
          <cell r="G220">
            <v>0</v>
          </cell>
          <cell r="I220">
            <v>0</v>
          </cell>
          <cell r="J220">
            <v>0</v>
          </cell>
          <cell r="K220">
            <v>0</v>
          </cell>
          <cell r="L220">
            <v>0</v>
          </cell>
          <cell r="M220">
            <v>0</v>
          </cell>
          <cell r="N220">
            <v>1.2895844865079829</v>
          </cell>
        </row>
        <row r="221">
          <cell r="A221">
            <v>230</v>
          </cell>
          <cell r="B221" t="str">
            <v>POS Rx - Closed Rx 10/15 - 20/30 w $150 Brand Deductible</v>
          </cell>
          <cell r="C221">
            <v>0</v>
          </cell>
          <cell r="D221">
            <v>0</v>
          </cell>
          <cell r="E221">
            <v>0</v>
          </cell>
          <cell r="F221">
            <v>0</v>
          </cell>
          <cell r="G221">
            <v>0</v>
          </cell>
          <cell r="I221">
            <v>0</v>
          </cell>
          <cell r="J221">
            <v>0</v>
          </cell>
          <cell r="K221">
            <v>0</v>
          </cell>
          <cell r="L221">
            <v>0</v>
          </cell>
          <cell r="M221">
            <v>0</v>
          </cell>
          <cell r="N221">
            <v>1.405233868022183</v>
          </cell>
        </row>
        <row r="222">
          <cell r="A222">
            <v>231</v>
          </cell>
          <cell r="B222" t="str">
            <v>POS Rx - Closed Rx 10/15 - 20/30 w $250 Brand Deductible</v>
          </cell>
          <cell r="C222">
            <v>0</v>
          </cell>
          <cell r="D222">
            <v>0</v>
          </cell>
          <cell r="E222">
            <v>0</v>
          </cell>
          <cell r="F222">
            <v>0</v>
          </cell>
          <cell r="G222">
            <v>0</v>
          </cell>
          <cell r="I222">
            <v>0</v>
          </cell>
          <cell r="J222">
            <v>0</v>
          </cell>
          <cell r="K222">
            <v>0</v>
          </cell>
          <cell r="L222">
            <v>0</v>
          </cell>
          <cell r="M222">
            <v>0</v>
          </cell>
          <cell r="N222">
            <v>1.4590082177439854</v>
          </cell>
        </row>
        <row r="223">
          <cell r="A223">
            <v>233</v>
          </cell>
          <cell r="B223" t="str">
            <v>POS Rx - Closed Rx 10/20 - 20/40</v>
          </cell>
          <cell r="C223">
            <v>0</v>
          </cell>
          <cell r="D223">
            <v>0</v>
          </cell>
          <cell r="E223">
            <v>0</v>
          </cell>
          <cell r="F223">
            <v>0</v>
          </cell>
          <cell r="G223">
            <v>0</v>
          </cell>
          <cell r="I223">
            <v>0</v>
          </cell>
          <cell r="J223">
            <v>0</v>
          </cell>
          <cell r="K223">
            <v>0</v>
          </cell>
          <cell r="L223">
            <v>0</v>
          </cell>
          <cell r="M223">
            <v>0</v>
          </cell>
          <cell r="N223">
            <v>1.3463726922022587</v>
          </cell>
        </row>
        <row r="224">
          <cell r="A224">
            <v>234</v>
          </cell>
          <cell r="B224" t="str">
            <v>POS Rx - Closed Rx 10/20 - 20/40 w $150 Brand Deductible</v>
          </cell>
          <cell r="C224">
            <v>0</v>
          </cell>
          <cell r="D224">
            <v>0</v>
          </cell>
          <cell r="E224">
            <v>0</v>
          </cell>
          <cell r="F224">
            <v>0</v>
          </cell>
          <cell r="G224">
            <v>0</v>
          </cell>
          <cell r="I224">
            <v>0</v>
          </cell>
          <cell r="J224">
            <v>0</v>
          </cell>
          <cell r="K224">
            <v>0</v>
          </cell>
          <cell r="L224">
            <v>0</v>
          </cell>
          <cell r="M224">
            <v>0</v>
          </cell>
          <cell r="N224">
            <v>1.4508302266104098</v>
          </cell>
        </row>
        <row r="225">
          <cell r="A225">
            <v>235</v>
          </cell>
          <cell r="B225" t="str">
            <v>POS Rx - Closed Rx 10/20 - 20/40 w $250 Brand Deductible</v>
          </cell>
          <cell r="C225">
            <v>0</v>
          </cell>
          <cell r="D225">
            <v>0</v>
          </cell>
          <cell r="E225">
            <v>0</v>
          </cell>
          <cell r="F225">
            <v>0</v>
          </cell>
          <cell r="G225">
            <v>0</v>
          </cell>
          <cell r="I225">
            <v>0</v>
          </cell>
          <cell r="J225">
            <v>0</v>
          </cell>
          <cell r="K225">
            <v>0</v>
          </cell>
          <cell r="L225">
            <v>0</v>
          </cell>
          <cell r="M225">
            <v>0</v>
          </cell>
          <cell r="N225">
            <v>1.5007293981121137</v>
          </cell>
        </row>
        <row r="226">
          <cell r="A226">
            <v>237</v>
          </cell>
          <cell r="B226" t="str">
            <v>POS Rx - Closed Rx 10/25 - 20/50</v>
          </cell>
          <cell r="C226">
            <v>0</v>
          </cell>
          <cell r="D226">
            <v>0</v>
          </cell>
          <cell r="E226">
            <v>0</v>
          </cell>
          <cell r="F226">
            <v>0</v>
          </cell>
          <cell r="G226">
            <v>0</v>
          </cell>
          <cell r="I226">
            <v>0</v>
          </cell>
          <cell r="J226">
            <v>0</v>
          </cell>
          <cell r="K226">
            <v>0</v>
          </cell>
          <cell r="L226">
            <v>0</v>
          </cell>
          <cell r="M226">
            <v>0</v>
          </cell>
          <cell r="N226">
            <v>1.4057820531183194</v>
          </cell>
        </row>
        <row r="227">
          <cell r="A227">
            <v>238</v>
          </cell>
          <cell r="B227" t="str">
            <v>POS Rx - Closed Rx 10/25 - 20/50 w $150 Brand Deductible</v>
          </cell>
          <cell r="C227">
            <v>0</v>
          </cell>
          <cell r="D227">
            <v>0</v>
          </cell>
          <cell r="E227">
            <v>0</v>
          </cell>
          <cell r="F227">
            <v>0</v>
          </cell>
          <cell r="G227">
            <v>0</v>
          </cell>
          <cell r="I227">
            <v>0</v>
          </cell>
          <cell r="J227">
            <v>0</v>
          </cell>
          <cell r="K227">
            <v>0</v>
          </cell>
          <cell r="L227">
            <v>0</v>
          </cell>
          <cell r="M227">
            <v>0</v>
          </cell>
          <cell r="N227">
            <v>1.4976975819726177</v>
          </cell>
        </row>
        <row r="228">
          <cell r="A228">
            <v>239</v>
          </cell>
          <cell r="B228" t="str">
            <v>POS Rx - Closed Rx 10/25 - 20/50 w $250 Brand Deductible</v>
          </cell>
          <cell r="C228">
            <v>0</v>
          </cell>
          <cell r="D228">
            <v>0</v>
          </cell>
          <cell r="E228">
            <v>0</v>
          </cell>
          <cell r="F228">
            <v>0</v>
          </cell>
          <cell r="G228">
            <v>0</v>
          </cell>
          <cell r="I228">
            <v>0</v>
          </cell>
          <cell r="J228">
            <v>0</v>
          </cell>
          <cell r="K228">
            <v>0</v>
          </cell>
          <cell r="L228">
            <v>0</v>
          </cell>
          <cell r="M228">
            <v>0</v>
          </cell>
          <cell r="N228">
            <v>1.5432324647402549</v>
          </cell>
        </row>
        <row r="229">
          <cell r="A229">
            <v>241</v>
          </cell>
          <cell r="B229" t="str">
            <v>POS Rx - Closed Rx 15/25 - 30/50</v>
          </cell>
          <cell r="C229">
            <v>0</v>
          </cell>
          <cell r="D229">
            <v>0</v>
          </cell>
          <cell r="E229">
            <v>0</v>
          </cell>
          <cell r="F229">
            <v>0</v>
          </cell>
          <cell r="G229">
            <v>0</v>
          </cell>
          <cell r="I229">
            <v>0</v>
          </cell>
          <cell r="J229">
            <v>0</v>
          </cell>
          <cell r="K229">
            <v>0</v>
          </cell>
          <cell r="L229">
            <v>0</v>
          </cell>
          <cell r="M229">
            <v>0</v>
          </cell>
          <cell r="N229">
            <v>1.4057509237198493</v>
          </cell>
        </row>
        <row r="230">
          <cell r="A230">
            <v>242</v>
          </cell>
          <cell r="B230" t="str">
            <v>POS Rx - Closed Rx 15/25 - 30/50 w $150 Brand Deductible</v>
          </cell>
          <cell r="C230">
            <v>0</v>
          </cell>
          <cell r="D230">
            <v>0</v>
          </cell>
          <cell r="E230">
            <v>0</v>
          </cell>
          <cell r="F230">
            <v>0</v>
          </cell>
          <cell r="G230">
            <v>0</v>
          </cell>
          <cell r="I230">
            <v>0</v>
          </cell>
          <cell r="J230">
            <v>0</v>
          </cell>
          <cell r="K230">
            <v>0</v>
          </cell>
          <cell r="L230">
            <v>0</v>
          </cell>
          <cell r="M230">
            <v>0</v>
          </cell>
          <cell r="N230">
            <v>1.5022190768373265</v>
          </cell>
        </row>
        <row r="231">
          <cell r="A231">
            <v>243</v>
          </cell>
          <cell r="B231" t="str">
            <v>POS Rx - Closed Rx 15/25 - 30/50 w $250 Brand Deductible</v>
          </cell>
          <cell r="C231">
            <v>0</v>
          </cell>
          <cell r="D231">
            <v>0</v>
          </cell>
          <cell r="E231">
            <v>0</v>
          </cell>
          <cell r="F231">
            <v>0</v>
          </cell>
          <cell r="G231">
            <v>0</v>
          </cell>
          <cell r="I231">
            <v>0</v>
          </cell>
          <cell r="J231">
            <v>0</v>
          </cell>
          <cell r="K231">
            <v>0</v>
          </cell>
          <cell r="L231">
            <v>0</v>
          </cell>
          <cell r="M231">
            <v>0</v>
          </cell>
          <cell r="N231">
            <v>1.5505572731943826</v>
          </cell>
        </row>
        <row r="232">
          <cell r="A232">
            <v>245</v>
          </cell>
          <cell r="B232" t="str">
            <v>POS Rx - Closed Rx 15/30 - 30/60</v>
          </cell>
          <cell r="C232">
            <v>0</v>
          </cell>
          <cell r="D232">
            <v>0</v>
          </cell>
          <cell r="E232">
            <v>0</v>
          </cell>
          <cell r="F232">
            <v>0</v>
          </cell>
          <cell r="G232">
            <v>0</v>
          </cell>
          <cell r="I232">
            <v>0</v>
          </cell>
          <cell r="J232">
            <v>0</v>
          </cell>
          <cell r="K232">
            <v>0</v>
          </cell>
          <cell r="L232">
            <v>0</v>
          </cell>
          <cell r="M232">
            <v>0</v>
          </cell>
          <cell r="N232">
            <v>1.4731170003581493</v>
          </cell>
        </row>
        <row r="233">
          <cell r="A233">
            <v>246</v>
          </cell>
          <cell r="B233" t="str">
            <v>POS Rx - Closed Rx 15/30 - 30/60 w $150 Brand Deductible</v>
          </cell>
          <cell r="C233">
            <v>0</v>
          </cell>
          <cell r="D233">
            <v>0</v>
          </cell>
          <cell r="E233">
            <v>0</v>
          </cell>
          <cell r="F233">
            <v>0</v>
          </cell>
          <cell r="G233">
            <v>0</v>
          </cell>
          <cell r="I233">
            <v>0</v>
          </cell>
          <cell r="J233">
            <v>0</v>
          </cell>
          <cell r="K233">
            <v>0</v>
          </cell>
          <cell r="L233">
            <v>0</v>
          </cell>
          <cell r="M233">
            <v>0</v>
          </cell>
          <cell r="N233">
            <v>1.5552084443235334</v>
          </cell>
        </row>
        <row r="234">
          <cell r="A234">
            <v>247</v>
          </cell>
          <cell r="B234" t="str">
            <v>POS Rx - Closed Rx 15/30 - 30/60 w $250 Brand Deductible</v>
          </cell>
          <cell r="C234">
            <v>0</v>
          </cell>
          <cell r="D234">
            <v>0</v>
          </cell>
          <cell r="E234">
            <v>0</v>
          </cell>
          <cell r="F234">
            <v>0</v>
          </cell>
          <cell r="G234">
            <v>0</v>
          </cell>
          <cell r="I234">
            <v>0</v>
          </cell>
          <cell r="J234">
            <v>0</v>
          </cell>
          <cell r="K234">
            <v>0</v>
          </cell>
          <cell r="L234">
            <v>0</v>
          </cell>
          <cell r="M234">
            <v>0</v>
          </cell>
          <cell r="N234">
            <v>1.5987663163179842</v>
          </cell>
        </row>
        <row r="235">
          <cell r="A235">
            <v>249</v>
          </cell>
          <cell r="B235" t="str">
            <v>POS Rx - Incentive Rx 5/10/25 - 10/20/50</v>
          </cell>
          <cell r="C235">
            <v>0</v>
          </cell>
          <cell r="D235">
            <v>0</v>
          </cell>
          <cell r="E235">
            <v>0</v>
          </cell>
          <cell r="F235">
            <v>0</v>
          </cell>
          <cell r="G235">
            <v>0</v>
          </cell>
          <cell r="I235">
            <v>0</v>
          </cell>
          <cell r="J235">
            <v>0</v>
          </cell>
          <cell r="K235">
            <v>0</v>
          </cell>
          <cell r="L235">
            <v>0</v>
          </cell>
          <cell r="M235">
            <v>0</v>
          </cell>
          <cell r="N235">
            <v>1.2230635263693599</v>
          </cell>
        </row>
        <row r="236">
          <cell r="A236">
            <v>250</v>
          </cell>
          <cell r="B236" t="str">
            <v>POS Rx - Incentive Rx 5/10/25 - 10/20/50 w $150 Brand Deductible</v>
          </cell>
          <cell r="C236">
            <v>0</v>
          </cell>
          <cell r="D236">
            <v>0</v>
          </cell>
          <cell r="E236">
            <v>0</v>
          </cell>
          <cell r="F236">
            <v>0</v>
          </cell>
          <cell r="G236">
            <v>0</v>
          </cell>
          <cell r="I236">
            <v>0</v>
          </cell>
          <cell r="J236">
            <v>0</v>
          </cell>
          <cell r="K236">
            <v>0</v>
          </cell>
          <cell r="L236">
            <v>0</v>
          </cell>
          <cell r="M236">
            <v>0</v>
          </cell>
          <cell r="N236">
            <v>1.3350175726786682</v>
          </cell>
        </row>
        <row r="237">
          <cell r="A237">
            <v>251</v>
          </cell>
          <cell r="B237" t="str">
            <v>POS Rx - Incentive Rx 5/10/25 - 10/20/50 w $250 Brand Deductible</v>
          </cell>
          <cell r="C237">
            <v>0</v>
          </cell>
          <cell r="D237">
            <v>0</v>
          </cell>
          <cell r="E237">
            <v>0</v>
          </cell>
          <cell r="F237">
            <v>0</v>
          </cell>
          <cell r="G237">
            <v>0</v>
          </cell>
          <cell r="I237">
            <v>0</v>
          </cell>
          <cell r="J237">
            <v>0</v>
          </cell>
          <cell r="K237">
            <v>0</v>
          </cell>
          <cell r="L237">
            <v>0</v>
          </cell>
          <cell r="M237">
            <v>0</v>
          </cell>
          <cell r="N237">
            <v>1.3856729651898645</v>
          </cell>
        </row>
        <row r="238">
          <cell r="A238">
            <v>253</v>
          </cell>
          <cell r="B238" t="str">
            <v>POS Rx - Incentive Rx 10/15/30 - 20/30/60</v>
          </cell>
          <cell r="C238">
            <v>0</v>
          </cell>
          <cell r="D238">
            <v>0</v>
          </cell>
          <cell r="E238">
            <v>0</v>
          </cell>
          <cell r="F238">
            <v>0</v>
          </cell>
          <cell r="G238">
            <v>0</v>
          </cell>
          <cell r="I238">
            <v>0</v>
          </cell>
          <cell r="J238">
            <v>0</v>
          </cell>
          <cell r="K238">
            <v>0</v>
          </cell>
          <cell r="L238">
            <v>0</v>
          </cell>
          <cell r="M238">
            <v>0</v>
          </cell>
          <cell r="N238">
            <v>1.3140502622882475</v>
          </cell>
        </row>
        <row r="239">
          <cell r="A239">
            <v>254</v>
          </cell>
          <cell r="B239" t="str">
            <v>POS Rx - Incentive Rx 10/15/30 - 20/30/60 w $150 Brand Deductible</v>
          </cell>
          <cell r="C239">
            <v>0</v>
          </cell>
          <cell r="D239">
            <v>0</v>
          </cell>
          <cell r="E239">
            <v>0</v>
          </cell>
          <cell r="F239">
            <v>0</v>
          </cell>
          <cell r="G239">
            <v>0</v>
          </cell>
          <cell r="I239">
            <v>0</v>
          </cell>
          <cell r="J239">
            <v>0</v>
          </cell>
          <cell r="K239">
            <v>0</v>
          </cell>
          <cell r="L239">
            <v>0</v>
          </cell>
          <cell r="M239">
            <v>0</v>
          </cell>
          <cell r="N239">
            <v>1.4272447126966967</v>
          </cell>
        </row>
        <row r="240">
          <cell r="A240">
            <v>255</v>
          </cell>
          <cell r="B240" t="str">
            <v>POS Rx - Incentive Rx 10/15/30 - 20/30/60 w $250 Brand Deductible</v>
          </cell>
          <cell r="C240">
            <v>0</v>
          </cell>
          <cell r="D240">
            <v>0</v>
          </cell>
          <cell r="E240">
            <v>0</v>
          </cell>
          <cell r="F240">
            <v>0</v>
          </cell>
          <cell r="G240">
            <v>0</v>
          </cell>
          <cell r="I240">
            <v>0</v>
          </cell>
          <cell r="J240">
            <v>0</v>
          </cell>
          <cell r="K240">
            <v>0</v>
          </cell>
          <cell r="L240">
            <v>0</v>
          </cell>
          <cell r="M240">
            <v>0</v>
          </cell>
          <cell r="N240">
            <v>1.4811860389372953</v>
          </cell>
        </row>
        <row r="241">
          <cell r="A241">
            <v>257</v>
          </cell>
          <cell r="B241" t="str">
            <v>POS Rx - Incentive Rx 10/20/35 - 20/40/70</v>
          </cell>
          <cell r="C241">
            <v>0</v>
          </cell>
          <cell r="D241">
            <v>0</v>
          </cell>
          <cell r="E241">
            <v>0</v>
          </cell>
          <cell r="F241">
            <v>0</v>
          </cell>
          <cell r="G241">
            <v>0</v>
          </cell>
          <cell r="I241">
            <v>0</v>
          </cell>
          <cell r="J241">
            <v>0</v>
          </cell>
          <cell r="K241">
            <v>0</v>
          </cell>
          <cell r="L241">
            <v>0</v>
          </cell>
          <cell r="M241">
            <v>0</v>
          </cell>
          <cell r="N241">
            <v>1.3762378777684812</v>
          </cell>
        </row>
        <row r="242">
          <cell r="A242">
            <v>258</v>
          </cell>
          <cell r="B242" t="str">
            <v>POS Rx - Incentive Rx 10/20/35 - 20/40/70 - $150 Brand Ded</v>
          </cell>
          <cell r="C242">
            <v>0</v>
          </cell>
          <cell r="D242">
            <v>0</v>
          </cell>
          <cell r="E242">
            <v>0</v>
          </cell>
          <cell r="F242">
            <v>0</v>
          </cell>
          <cell r="G242">
            <v>0</v>
          </cell>
          <cell r="I242">
            <v>0</v>
          </cell>
          <cell r="J242">
            <v>0</v>
          </cell>
          <cell r="K242">
            <v>0</v>
          </cell>
          <cell r="L242">
            <v>0</v>
          </cell>
          <cell r="M242">
            <v>0</v>
          </cell>
          <cell r="N242">
            <v>1.4778704764581461</v>
          </cell>
        </row>
        <row r="243">
          <cell r="A243">
            <v>259</v>
          </cell>
          <cell r="B243" t="str">
            <v>POS Rx - Incentive Rx 10/20/35 - 20/40/70 - $250 Brand Ded</v>
          </cell>
          <cell r="C243">
            <v>0</v>
          </cell>
          <cell r="D243">
            <v>0</v>
          </cell>
          <cell r="E243">
            <v>0</v>
          </cell>
          <cell r="F243">
            <v>0</v>
          </cell>
          <cell r="G243">
            <v>0</v>
          </cell>
          <cell r="I243">
            <v>0</v>
          </cell>
          <cell r="J243">
            <v>0</v>
          </cell>
          <cell r="K243">
            <v>0</v>
          </cell>
          <cell r="L243">
            <v>0</v>
          </cell>
          <cell r="M243">
            <v>0</v>
          </cell>
          <cell r="N243">
            <v>1.5276323282162338</v>
          </cell>
        </row>
        <row r="244">
          <cell r="A244">
            <v>261</v>
          </cell>
          <cell r="B244" t="str">
            <v>POS Rx - Incentive Rx 10/25/40 - 20/50/80</v>
          </cell>
          <cell r="C244">
            <v>0</v>
          </cell>
          <cell r="D244">
            <v>0</v>
          </cell>
          <cell r="E244">
            <v>0</v>
          </cell>
          <cell r="F244">
            <v>0</v>
          </cell>
          <cell r="G244">
            <v>0</v>
          </cell>
          <cell r="I244">
            <v>0</v>
          </cell>
          <cell r="J244">
            <v>0</v>
          </cell>
          <cell r="K244">
            <v>0</v>
          </cell>
          <cell r="L244">
            <v>0</v>
          </cell>
          <cell r="M244">
            <v>0</v>
          </cell>
          <cell r="N244">
            <v>1.435236890791701</v>
          </cell>
        </row>
        <row r="245">
          <cell r="A245">
            <v>262</v>
          </cell>
          <cell r="B245" t="str">
            <v>POS Rx - Incentive Rx 10/25/40 - 20/50/80 - $150 Brand Ded</v>
          </cell>
          <cell r="C245">
            <v>0</v>
          </cell>
          <cell r="D245">
            <v>0</v>
          </cell>
          <cell r="E245">
            <v>0</v>
          </cell>
          <cell r="F245">
            <v>0</v>
          </cell>
          <cell r="G245">
            <v>0</v>
          </cell>
          <cell r="I245">
            <v>0</v>
          </cell>
          <cell r="J245">
            <v>0</v>
          </cell>
          <cell r="K245">
            <v>0</v>
          </cell>
          <cell r="L245">
            <v>0</v>
          </cell>
          <cell r="M245">
            <v>0</v>
          </cell>
          <cell r="N245">
            <v>1.5259714965736424</v>
          </cell>
        </row>
        <row r="246">
          <cell r="A246">
            <v>263</v>
          </cell>
          <cell r="B246" t="str">
            <v>POS Rx - Incentive Rx 10/25/40 - 20/50/80 - $250 Brand Ded</v>
          </cell>
          <cell r="C246">
            <v>0</v>
          </cell>
          <cell r="D246">
            <v>0</v>
          </cell>
          <cell r="E246">
            <v>0</v>
          </cell>
          <cell r="F246">
            <v>0</v>
          </cell>
          <cell r="G246">
            <v>0</v>
          </cell>
          <cell r="I246">
            <v>0</v>
          </cell>
          <cell r="J246">
            <v>0</v>
          </cell>
          <cell r="K246">
            <v>0</v>
          </cell>
          <cell r="L246">
            <v>0</v>
          </cell>
          <cell r="M246">
            <v>0</v>
          </cell>
          <cell r="N246">
            <v>1.5719452067671966</v>
          </cell>
        </row>
        <row r="247">
          <cell r="A247">
            <v>265</v>
          </cell>
          <cell r="B247" t="str">
            <v>PPO Rx - Incentive Rx 5/10/25 - 10/20/50</v>
          </cell>
          <cell r="C247">
            <v>100.23</v>
          </cell>
          <cell r="D247">
            <v>67.739999999999995</v>
          </cell>
          <cell r="E247">
            <v>135.49</v>
          </cell>
          <cell r="F247">
            <v>122.62</v>
          </cell>
          <cell r="G247">
            <v>203.23</v>
          </cell>
          <cell r="I247">
            <v>100.23</v>
          </cell>
          <cell r="J247">
            <v>68.16</v>
          </cell>
          <cell r="K247">
            <v>136.32</v>
          </cell>
          <cell r="L247">
            <v>192.89</v>
          </cell>
          <cell r="M247">
            <v>100.22784722222222</v>
          </cell>
          <cell r="N247">
            <v>1.2314386259040009</v>
          </cell>
        </row>
        <row r="248">
          <cell r="A248">
            <v>266</v>
          </cell>
          <cell r="B248" t="str">
            <v>PPO Rx - Incentive Rx 5/10/25 - 10/20/50 w $150 Brand Deductible</v>
          </cell>
          <cell r="C248">
            <v>80.95</v>
          </cell>
          <cell r="D248">
            <v>54.72</v>
          </cell>
          <cell r="E248">
            <v>109.44</v>
          </cell>
          <cell r="F248">
            <v>99.04</v>
          </cell>
          <cell r="G248">
            <v>164.16</v>
          </cell>
          <cell r="I248">
            <v>80.95</v>
          </cell>
          <cell r="J248">
            <v>55.05</v>
          </cell>
          <cell r="K248">
            <v>110.11</v>
          </cell>
          <cell r="L248">
            <v>155.80000000000001</v>
          </cell>
          <cell r="M248">
            <v>80.953263888888898</v>
          </cell>
          <cell r="N248">
            <v>1.3213034275950273</v>
          </cell>
        </row>
        <row r="249">
          <cell r="A249">
            <v>267</v>
          </cell>
          <cell r="B249" t="str">
            <v>PPO Rx - Incentive Rx 5/10/25 - 10/20/50 w $250 Brand Deductible</v>
          </cell>
          <cell r="C249">
            <v>73.45</v>
          </cell>
          <cell r="D249">
            <v>49.65</v>
          </cell>
          <cell r="E249">
            <v>99.29</v>
          </cell>
          <cell r="F249">
            <v>89.86</v>
          </cell>
          <cell r="G249">
            <v>148.94</v>
          </cell>
          <cell r="I249">
            <v>73.45</v>
          </cell>
          <cell r="J249">
            <v>49.95</v>
          </cell>
          <cell r="K249">
            <v>99.9</v>
          </cell>
          <cell r="L249">
            <v>141.36000000000001</v>
          </cell>
          <cell r="M249">
            <v>73.451041666666669</v>
          </cell>
          <cell r="N249">
            <v>1.3666085085231714</v>
          </cell>
        </row>
        <row r="250">
          <cell r="A250">
            <v>269</v>
          </cell>
          <cell r="B250" t="str">
            <v>PPO Rx - Incentive Rx 10/15/30 - 20/30/60</v>
          </cell>
          <cell r="C250">
            <v>85.54</v>
          </cell>
          <cell r="D250">
            <v>57.82</v>
          </cell>
          <cell r="E250">
            <v>115.64</v>
          </cell>
          <cell r="F250">
            <v>104.66</v>
          </cell>
          <cell r="G250">
            <v>173.46</v>
          </cell>
          <cell r="I250">
            <v>85.54</v>
          </cell>
          <cell r="J250">
            <v>58.18</v>
          </cell>
          <cell r="K250">
            <v>116.35</v>
          </cell>
          <cell r="L250">
            <v>164.64</v>
          </cell>
          <cell r="M250">
            <v>85.549722222222215</v>
          </cell>
          <cell r="N250">
            <v>1.315527357711511</v>
          </cell>
        </row>
        <row r="251">
          <cell r="A251">
            <v>270</v>
          </cell>
          <cell r="B251" t="str">
            <v>PPO Rx - Incentive Rx 10/15/30 - 20/30/60 w $150 Brand Deductible</v>
          </cell>
          <cell r="C251">
            <v>71.59</v>
          </cell>
          <cell r="D251">
            <v>48.39</v>
          </cell>
          <cell r="E251">
            <v>96.77</v>
          </cell>
          <cell r="F251">
            <v>87.58</v>
          </cell>
          <cell r="G251">
            <v>145.16</v>
          </cell>
          <cell r="I251">
            <v>71.59</v>
          </cell>
          <cell r="J251">
            <v>48.68</v>
          </cell>
          <cell r="K251">
            <v>97.37</v>
          </cell>
          <cell r="L251">
            <v>137.77000000000001</v>
          </cell>
          <cell r="M251">
            <v>71.585763888888891</v>
          </cell>
          <cell r="N251">
            <v>1.4038213711855749</v>
          </cell>
        </row>
        <row r="252">
          <cell r="A252">
            <v>271</v>
          </cell>
          <cell r="B252" t="str">
            <v>PPO Rx - Incentive Rx 10/15/30 - 20/30/60 w $250 Brand Deductible</v>
          </cell>
          <cell r="C252">
            <v>65.739999999999995</v>
          </cell>
          <cell r="D252">
            <v>44.43</v>
          </cell>
          <cell r="E252">
            <v>88.87</v>
          </cell>
          <cell r="F252">
            <v>80.430000000000007</v>
          </cell>
          <cell r="G252">
            <v>133.30000000000001</v>
          </cell>
          <cell r="I252">
            <v>65.739999999999995</v>
          </cell>
          <cell r="J252">
            <v>44.71</v>
          </cell>
          <cell r="K252">
            <v>89.41</v>
          </cell>
          <cell r="L252">
            <v>126.52</v>
          </cell>
          <cell r="M252">
            <v>65.742291666666659</v>
          </cell>
          <cell r="N252">
            <v>1.4500787089305853</v>
          </cell>
        </row>
        <row r="253">
          <cell r="A253">
            <v>273</v>
          </cell>
          <cell r="B253" t="str">
            <v>PPO Rx - Incentive Rx 10/20/35 - 20/40/70</v>
          </cell>
          <cell r="C253">
            <v>78.5</v>
          </cell>
          <cell r="D253">
            <v>53.06</v>
          </cell>
          <cell r="E253">
            <v>106.13</v>
          </cell>
          <cell r="F253">
            <v>96.04</v>
          </cell>
          <cell r="G253">
            <v>159.19</v>
          </cell>
          <cell r="I253">
            <v>78.5</v>
          </cell>
          <cell r="J253">
            <v>53.39</v>
          </cell>
          <cell r="K253">
            <v>106.78</v>
          </cell>
          <cell r="L253">
            <v>151.09</v>
          </cell>
          <cell r="M253">
            <v>78.508611111111108</v>
          </cell>
          <cell r="N253">
            <v>1.3798019988971486</v>
          </cell>
        </row>
        <row r="254">
          <cell r="A254">
            <v>274</v>
          </cell>
          <cell r="B254" t="str">
            <v>PPO Rx - Incentive Rx 10/20/35 - 20/40/70 - $150 Brand Ded</v>
          </cell>
          <cell r="C254">
            <v>67.150000000000006</v>
          </cell>
          <cell r="D254">
            <v>45.39</v>
          </cell>
          <cell r="E254">
            <v>90.77</v>
          </cell>
          <cell r="F254">
            <v>82.15</v>
          </cell>
          <cell r="G254">
            <v>136.16</v>
          </cell>
          <cell r="I254">
            <v>67.150000000000006</v>
          </cell>
          <cell r="J254">
            <v>45.67</v>
          </cell>
          <cell r="K254">
            <v>91.33</v>
          </cell>
          <cell r="L254">
            <v>129.22999999999999</v>
          </cell>
          <cell r="M254">
            <v>67.152777777777771</v>
          </cell>
          <cell r="N254">
            <v>1.4599492167177184</v>
          </cell>
        </row>
        <row r="255">
          <cell r="A255">
            <v>275</v>
          </cell>
          <cell r="B255" t="str">
            <v>PPO Rx - Incentive Rx 10/20/35 - 20/40/70 - $250 Brand Ded</v>
          </cell>
          <cell r="C255">
            <v>62.14</v>
          </cell>
          <cell r="D255">
            <v>42</v>
          </cell>
          <cell r="E255">
            <v>84.01</v>
          </cell>
          <cell r="F255">
            <v>76.03</v>
          </cell>
          <cell r="G255">
            <v>126.01</v>
          </cell>
          <cell r="I255">
            <v>62.14</v>
          </cell>
          <cell r="J255">
            <v>42.26</v>
          </cell>
          <cell r="K255">
            <v>84.52</v>
          </cell>
          <cell r="L255">
            <v>119.6</v>
          </cell>
          <cell r="M255">
            <v>62.143472222222222</v>
          </cell>
          <cell r="N255">
            <v>1.5031418634229885</v>
          </cell>
        </row>
        <row r="256">
          <cell r="A256">
            <v>277</v>
          </cell>
          <cell r="B256" t="str">
            <v>PPO Rx - Incentive Rx 10/25/35 - 20/50/60</v>
          </cell>
          <cell r="C256">
            <v>74.81</v>
          </cell>
          <cell r="D256">
            <v>50.57</v>
          </cell>
          <cell r="E256">
            <v>101.14</v>
          </cell>
          <cell r="F256">
            <v>91.53</v>
          </cell>
          <cell r="G256">
            <v>151.71</v>
          </cell>
          <cell r="I256">
            <v>74.81</v>
          </cell>
          <cell r="J256">
            <v>50.88</v>
          </cell>
          <cell r="K256">
            <v>101.76</v>
          </cell>
          <cell r="L256">
            <v>143.99</v>
          </cell>
          <cell r="M256">
            <v>74.818263888888907</v>
          </cell>
          <cell r="N256">
            <v>1.4186490233835678</v>
          </cell>
        </row>
        <row r="257">
          <cell r="A257">
            <v>278</v>
          </cell>
          <cell r="B257" t="str">
            <v>PPO Rx - Incentive Rx 10/25/35 - 20/50/60 w $150 Brand Deductible</v>
          </cell>
          <cell r="C257">
            <v>64.75</v>
          </cell>
          <cell r="D257">
            <v>43.77</v>
          </cell>
          <cell r="E257">
            <v>87.53</v>
          </cell>
          <cell r="F257">
            <v>79.22</v>
          </cell>
          <cell r="G257">
            <v>131.30000000000001</v>
          </cell>
          <cell r="I257">
            <v>64.75</v>
          </cell>
          <cell r="J257">
            <v>44.03</v>
          </cell>
          <cell r="K257">
            <v>88.07</v>
          </cell>
          <cell r="L257">
            <v>124.62</v>
          </cell>
          <cell r="M257">
            <v>64.749652777777783</v>
          </cell>
          <cell r="N257">
            <v>1.492637764249479</v>
          </cell>
        </row>
        <row r="258">
          <cell r="A258">
            <v>279</v>
          </cell>
          <cell r="B258" t="str">
            <v>PPO Rx - Incentive Rx 10/25/35 - 20/50/60 w $250 Brand Deductible</v>
          </cell>
          <cell r="C258">
            <v>60.17</v>
          </cell>
          <cell r="D258">
            <v>40.67</v>
          </cell>
          <cell r="E258">
            <v>81.34</v>
          </cell>
          <cell r="F258">
            <v>73.61</v>
          </cell>
          <cell r="G258">
            <v>122.01</v>
          </cell>
          <cell r="I258">
            <v>60.17</v>
          </cell>
          <cell r="J258">
            <v>40.92</v>
          </cell>
          <cell r="K258">
            <v>81.84</v>
          </cell>
          <cell r="L258">
            <v>115.8</v>
          </cell>
          <cell r="M258">
            <v>60.171666666666674</v>
          </cell>
          <cell r="N258">
            <v>1.5336546260978943</v>
          </cell>
        </row>
        <row r="259">
          <cell r="A259">
            <v>281</v>
          </cell>
          <cell r="B259" t="str">
            <v>PPO Rx - Incentive Rx 10/25/40 - 20/50/80</v>
          </cell>
          <cell r="C259">
            <v>72.5</v>
          </cell>
          <cell r="D259">
            <v>49.01</v>
          </cell>
          <cell r="E259">
            <v>98.01</v>
          </cell>
          <cell r="F259">
            <v>88.7</v>
          </cell>
          <cell r="G259">
            <v>147.02000000000001</v>
          </cell>
          <cell r="I259">
            <v>72.5</v>
          </cell>
          <cell r="J259">
            <v>49.31</v>
          </cell>
          <cell r="K259">
            <v>98.61</v>
          </cell>
          <cell r="L259">
            <v>139.53</v>
          </cell>
          <cell r="M259">
            <v>72.505138888888894</v>
          </cell>
          <cell r="N259">
            <v>1.4389883159192305</v>
          </cell>
        </row>
        <row r="260">
          <cell r="A260">
            <v>282</v>
          </cell>
          <cell r="B260" t="str">
            <v>PPO Rx - Incentive Rx 10/25/40 - 20/50/80 - $150 Brand Ded</v>
          </cell>
          <cell r="C260">
            <v>63.14</v>
          </cell>
          <cell r="D260">
            <v>42.68</v>
          </cell>
          <cell r="E260">
            <v>85.36</v>
          </cell>
          <cell r="F260">
            <v>77.25</v>
          </cell>
          <cell r="G260">
            <v>128.04</v>
          </cell>
          <cell r="I260">
            <v>63.14</v>
          </cell>
          <cell r="J260">
            <v>42.94</v>
          </cell>
          <cell r="K260">
            <v>85.88</v>
          </cell>
          <cell r="L260">
            <v>121.52</v>
          </cell>
          <cell r="M260">
            <v>63.142638888888882</v>
          </cell>
          <cell r="N260">
            <v>1.5123759792334432</v>
          </cell>
        </row>
        <row r="261">
          <cell r="A261">
            <v>283</v>
          </cell>
          <cell r="B261" t="str">
            <v>PPO Rx - Incentive Rx 10/25/40 - 20/50/80 - $250 Brand Ded</v>
          </cell>
          <cell r="C261">
            <v>58.82</v>
          </cell>
          <cell r="D261">
            <v>39.76</v>
          </cell>
          <cell r="E261">
            <v>79.52</v>
          </cell>
          <cell r="F261">
            <v>71.959999999999994</v>
          </cell>
          <cell r="G261">
            <v>119.27</v>
          </cell>
          <cell r="I261">
            <v>58.82</v>
          </cell>
          <cell r="J261">
            <v>40</v>
          </cell>
          <cell r="K261">
            <v>80</v>
          </cell>
          <cell r="L261">
            <v>113.21</v>
          </cell>
          <cell r="M261">
            <v>58.821180555555557</v>
          </cell>
          <cell r="N261">
            <v>1.5531162115134398</v>
          </cell>
        </row>
        <row r="262">
          <cell r="A262">
            <v>285</v>
          </cell>
          <cell r="B262" t="str">
            <v>DOI Rx - Incentive Rx 5/10/25 - 10/20/50</v>
          </cell>
          <cell r="C262">
            <v>103.05</v>
          </cell>
          <cell r="D262">
            <v>69.650000000000006</v>
          </cell>
          <cell r="E262">
            <v>139.31</v>
          </cell>
          <cell r="F262">
            <v>126.07</v>
          </cell>
          <cell r="G262">
            <v>208.96</v>
          </cell>
          <cell r="I262">
            <v>103.05</v>
          </cell>
          <cell r="J262">
            <v>70.08</v>
          </cell>
          <cell r="K262">
            <v>140.16</v>
          </cell>
          <cell r="L262">
            <v>198.33</v>
          </cell>
          <cell r="M262">
            <v>103.05229166666668</v>
          </cell>
          <cell r="N262">
            <v>1.2314386259040009</v>
          </cell>
        </row>
        <row r="263">
          <cell r="A263">
            <v>286</v>
          </cell>
          <cell r="B263" t="str">
            <v>DOI Rx - Incentive Rx 5/10/25 - 10/20/50 w $150 Brand Deductible</v>
          </cell>
          <cell r="C263">
            <v>83.24</v>
          </cell>
          <cell r="D263">
            <v>56.26</v>
          </cell>
          <cell r="E263">
            <v>112.52</v>
          </cell>
          <cell r="F263">
            <v>101.83</v>
          </cell>
          <cell r="G263">
            <v>168.79</v>
          </cell>
          <cell r="I263">
            <v>83.24</v>
          </cell>
          <cell r="J263">
            <v>56.61</v>
          </cell>
          <cell r="K263">
            <v>113.21</v>
          </cell>
          <cell r="L263">
            <v>160.19999999999999</v>
          </cell>
          <cell r="M263">
            <v>83.241597222222211</v>
          </cell>
          <cell r="N263">
            <v>1.3213034275950273</v>
          </cell>
        </row>
        <row r="264">
          <cell r="A264">
            <v>287</v>
          </cell>
          <cell r="B264" t="str">
            <v>DOI Rx - Incentive Rx 5/10/25 - 10/20/50 w $250 Brand Deductible</v>
          </cell>
          <cell r="C264">
            <v>75.52</v>
          </cell>
          <cell r="D264">
            <v>51.05</v>
          </cell>
          <cell r="E264">
            <v>102.09</v>
          </cell>
          <cell r="F264">
            <v>92.39</v>
          </cell>
          <cell r="G264">
            <v>153.13999999999999</v>
          </cell>
          <cell r="I264">
            <v>75.52</v>
          </cell>
          <cell r="J264">
            <v>51.36</v>
          </cell>
          <cell r="K264">
            <v>102.72</v>
          </cell>
          <cell r="L264">
            <v>145.35</v>
          </cell>
          <cell r="M264">
            <v>75.524375000000006</v>
          </cell>
          <cell r="N264">
            <v>1.3666085085231714</v>
          </cell>
        </row>
        <row r="265">
          <cell r="A265">
            <v>288</v>
          </cell>
          <cell r="B265" t="str">
            <v>DOI Rx - Incentive Rx 5/10/25 - 10/20/50 w $500 Brand Deductible</v>
          </cell>
          <cell r="C265">
            <v>63.12</v>
          </cell>
          <cell r="D265">
            <v>42.66</v>
          </cell>
          <cell r="E265">
            <v>85.32</v>
          </cell>
          <cell r="F265">
            <v>77.22</v>
          </cell>
          <cell r="G265">
            <v>127.99</v>
          </cell>
          <cell r="I265">
            <v>63.12</v>
          </cell>
          <cell r="J265">
            <v>42.92</v>
          </cell>
          <cell r="K265">
            <v>85.85</v>
          </cell>
          <cell r="L265">
            <v>121.47</v>
          </cell>
          <cell r="M265">
            <v>63.115902777777769</v>
          </cell>
          <cell r="N265">
            <v>1.470199855393389</v>
          </cell>
        </row>
        <row r="266">
          <cell r="A266">
            <v>289</v>
          </cell>
          <cell r="B266" t="str">
            <v>DOI Rx - Incentive Rx 10/15/30 - 20/30/60</v>
          </cell>
          <cell r="C266">
            <v>87.95</v>
          </cell>
          <cell r="D266">
            <v>59.45</v>
          </cell>
          <cell r="E266">
            <v>118.9</v>
          </cell>
          <cell r="F266">
            <v>107.61</v>
          </cell>
          <cell r="G266">
            <v>178.35</v>
          </cell>
          <cell r="I266">
            <v>87.95</v>
          </cell>
          <cell r="J266">
            <v>59.82</v>
          </cell>
          <cell r="K266">
            <v>119.63</v>
          </cell>
          <cell r="L266">
            <v>169.28</v>
          </cell>
          <cell r="M266">
            <v>87.961111111111109</v>
          </cell>
          <cell r="N266">
            <v>1.315527357711511</v>
          </cell>
        </row>
        <row r="267">
          <cell r="A267">
            <v>290</v>
          </cell>
          <cell r="B267" t="str">
            <v>DOI Rx - Incentive Rx 10/15/30 - 20/30/60 w $150 Brand Deductible</v>
          </cell>
          <cell r="C267">
            <v>73.599999999999994</v>
          </cell>
          <cell r="D267">
            <v>49.75</v>
          </cell>
          <cell r="E267">
            <v>99.5</v>
          </cell>
          <cell r="F267">
            <v>90.05</v>
          </cell>
          <cell r="G267">
            <v>149.25</v>
          </cell>
          <cell r="I267">
            <v>73.599999999999994</v>
          </cell>
          <cell r="J267">
            <v>50.06</v>
          </cell>
          <cell r="K267">
            <v>100.11</v>
          </cell>
          <cell r="L267">
            <v>141.66</v>
          </cell>
          <cell r="M267">
            <v>73.609305555555565</v>
          </cell>
          <cell r="N267">
            <v>1.4038213711855749</v>
          </cell>
        </row>
        <row r="268">
          <cell r="A268">
            <v>291</v>
          </cell>
          <cell r="B268" t="str">
            <v>DOI Rx - Incentive Rx 10/15/30 - 20/30/60 w $250 Brand Deductible</v>
          </cell>
          <cell r="C268">
            <v>67.59</v>
          </cell>
          <cell r="D268">
            <v>45.69</v>
          </cell>
          <cell r="E268">
            <v>91.37</v>
          </cell>
          <cell r="F268">
            <v>82.69</v>
          </cell>
          <cell r="G268">
            <v>137.06</v>
          </cell>
          <cell r="I268">
            <v>67.59</v>
          </cell>
          <cell r="J268">
            <v>45.97</v>
          </cell>
          <cell r="K268">
            <v>91.93</v>
          </cell>
          <cell r="L268">
            <v>130.09</v>
          </cell>
          <cell r="M268">
            <v>67.595833333333331</v>
          </cell>
          <cell r="N268">
            <v>1.4500787089305853</v>
          </cell>
        </row>
        <row r="269">
          <cell r="A269">
            <v>292</v>
          </cell>
          <cell r="B269" t="str">
            <v>DOI Rx - Incentive Rx 10/15/30 - 20/30/60 w $500 Brand Deductible</v>
          </cell>
          <cell r="C269">
            <v>57.4</v>
          </cell>
          <cell r="D269">
            <v>38.799999999999997</v>
          </cell>
          <cell r="E269">
            <v>77.599999999999994</v>
          </cell>
          <cell r="F269">
            <v>70.23</v>
          </cell>
          <cell r="G269">
            <v>116.4</v>
          </cell>
          <cell r="I269">
            <v>57.4</v>
          </cell>
          <cell r="J269">
            <v>39.04</v>
          </cell>
          <cell r="K269">
            <v>78.08</v>
          </cell>
          <cell r="L269">
            <v>110.48</v>
          </cell>
          <cell r="M269">
            <v>57.407222222222217</v>
          </cell>
          <cell r="N269">
            <v>1.5591990275874976</v>
          </cell>
        </row>
        <row r="270">
          <cell r="A270">
            <v>293</v>
          </cell>
          <cell r="B270" t="str">
            <v>DOI Rx - Incentive Rx 10/20/35 - 20/40/70</v>
          </cell>
          <cell r="C270">
            <v>80.72</v>
          </cell>
          <cell r="D270">
            <v>54.56</v>
          </cell>
          <cell r="E270">
            <v>109.12</v>
          </cell>
          <cell r="F270">
            <v>98.75</v>
          </cell>
          <cell r="G270">
            <v>163.68</v>
          </cell>
          <cell r="I270">
            <v>80.72</v>
          </cell>
          <cell r="J270">
            <v>54.89</v>
          </cell>
          <cell r="K270">
            <v>109.79</v>
          </cell>
          <cell r="L270">
            <v>155.35</v>
          </cell>
          <cell r="M270">
            <v>80.718472222222218</v>
          </cell>
          <cell r="N270">
            <v>1.3798019988971486</v>
          </cell>
        </row>
        <row r="271">
          <cell r="A271">
            <v>294</v>
          </cell>
          <cell r="B271" t="str">
            <v>DOI Rx - Incentive Rx 10/20/35 - 20/40/70 - $150 Brand Ded</v>
          </cell>
          <cell r="C271">
            <v>69.040000000000006</v>
          </cell>
          <cell r="D271">
            <v>46.67</v>
          </cell>
          <cell r="E271">
            <v>93.33</v>
          </cell>
          <cell r="F271">
            <v>84.47</v>
          </cell>
          <cell r="G271">
            <v>140</v>
          </cell>
          <cell r="I271">
            <v>69.040000000000006</v>
          </cell>
          <cell r="J271">
            <v>46.95</v>
          </cell>
          <cell r="K271">
            <v>93.91</v>
          </cell>
          <cell r="L271">
            <v>132.88</v>
          </cell>
          <cell r="M271">
            <v>69.042847222222221</v>
          </cell>
          <cell r="N271">
            <v>1.4599492167177184</v>
          </cell>
        </row>
        <row r="272">
          <cell r="A272">
            <v>295</v>
          </cell>
          <cell r="B272" t="str">
            <v>DOI Rx - Incentive Rx 10/20/35 - 20/40/70 - $250 Brand Ded</v>
          </cell>
          <cell r="C272">
            <v>63.89</v>
          </cell>
          <cell r="D272">
            <v>43.19</v>
          </cell>
          <cell r="E272">
            <v>86.37</v>
          </cell>
          <cell r="F272">
            <v>78.17</v>
          </cell>
          <cell r="G272">
            <v>129.56</v>
          </cell>
          <cell r="I272">
            <v>63.89</v>
          </cell>
          <cell r="J272">
            <v>43.45</v>
          </cell>
          <cell r="K272">
            <v>86.9</v>
          </cell>
          <cell r="L272">
            <v>122.97</v>
          </cell>
          <cell r="M272">
            <v>63.893749999999997</v>
          </cell>
          <cell r="N272">
            <v>1.5031418634229885</v>
          </cell>
        </row>
        <row r="273">
          <cell r="A273">
            <v>296</v>
          </cell>
          <cell r="B273" t="str">
            <v>DOI Rx - Incentive Rx 10/20/35 - 20/40/70 - $500 Brand Ded</v>
          </cell>
          <cell r="C273">
            <v>54.87</v>
          </cell>
          <cell r="D273">
            <v>37.090000000000003</v>
          </cell>
          <cell r="E273">
            <v>74.17</v>
          </cell>
          <cell r="F273">
            <v>67.13</v>
          </cell>
          <cell r="G273">
            <v>111.26</v>
          </cell>
          <cell r="I273">
            <v>54.87</v>
          </cell>
          <cell r="J273">
            <v>37.31</v>
          </cell>
          <cell r="K273">
            <v>74.63</v>
          </cell>
          <cell r="L273">
            <v>105.6</v>
          </cell>
          <cell r="M273">
            <v>54.867569444444449</v>
          </cell>
          <cell r="N273">
            <v>1.6073644632874249</v>
          </cell>
        </row>
        <row r="274">
          <cell r="A274">
            <v>297</v>
          </cell>
          <cell r="B274" t="str">
            <v>DOI Rx - Incentive Rx 10/25/40 - 20/50/80</v>
          </cell>
          <cell r="C274">
            <v>74.55</v>
          </cell>
          <cell r="D274">
            <v>50.39</v>
          </cell>
          <cell r="E274">
            <v>100.77</v>
          </cell>
          <cell r="F274">
            <v>91.2</v>
          </cell>
          <cell r="G274">
            <v>151.16</v>
          </cell>
          <cell r="I274">
            <v>74.55</v>
          </cell>
          <cell r="J274">
            <v>50.7</v>
          </cell>
          <cell r="K274">
            <v>101.39</v>
          </cell>
          <cell r="L274">
            <v>143.47</v>
          </cell>
          <cell r="M274">
            <v>74.55020833333333</v>
          </cell>
          <cell r="N274">
            <v>1.4389883159192305</v>
          </cell>
        </row>
        <row r="275">
          <cell r="A275">
            <v>298</v>
          </cell>
          <cell r="B275" t="str">
            <v>DOI Rx - Incentive Rx 10/25/40 - 20/50/80 - $150 Brand Ded</v>
          </cell>
          <cell r="C275">
            <v>64.92</v>
          </cell>
          <cell r="D275">
            <v>43.88</v>
          </cell>
          <cell r="E275">
            <v>87.76</v>
          </cell>
          <cell r="F275">
            <v>79.430000000000007</v>
          </cell>
          <cell r="G275">
            <v>131.65</v>
          </cell>
          <cell r="I275">
            <v>64.92</v>
          </cell>
          <cell r="J275">
            <v>44.15</v>
          </cell>
          <cell r="K275">
            <v>88.3</v>
          </cell>
          <cell r="L275">
            <v>124.95</v>
          </cell>
          <cell r="M275">
            <v>64.922916666666666</v>
          </cell>
          <cell r="N275">
            <v>1.5123759792334432</v>
          </cell>
        </row>
        <row r="276">
          <cell r="A276">
            <v>299</v>
          </cell>
          <cell r="B276" t="str">
            <v>DOI Rx - Incentive Rx 10/25/40 - 20/50/80 - $250 Brand Ded</v>
          </cell>
          <cell r="C276">
            <v>60.48</v>
          </cell>
          <cell r="D276">
            <v>40.880000000000003</v>
          </cell>
          <cell r="E276">
            <v>81.760000000000005</v>
          </cell>
          <cell r="F276">
            <v>73.989999999999995</v>
          </cell>
          <cell r="G276">
            <v>122.64</v>
          </cell>
          <cell r="I276">
            <v>60.48</v>
          </cell>
          <cell r="J276">
            <v>41.13</v>
          </cell>
          <cell r="K276">
            <v>82.26</v>
          </cell>
          <cell r="L276">
            <v>116.4</v>
          </cell>
          <cell r="M276">
            <v>60.481458333333336</v>
          </cell>
          <cell r="N276">
            <v>1.5531162115134398</v>
          </cell>
        </row>
        <row r="277">
          <cell r="A277">
            <v>300</v>
          </cell>
          <cell r="B277" t="str">
            <v>DOI Rx - Incentive Rx 10/25/40 - 20/50/80 - $500 Brand Ded</v>
          </cell>
          <cell r="C277">
            <v>54.87</v>
          </cell>
          <cell r="D277">
            <v>37.090000000000003</v>
          </cell>
          <cell r="E277">
            <v>74.17</v>
          </cell>
          <cell r="F277">
            <v>67.13</v>
          </cell>
          <cell r="G277">
            <v>111.26</v>
          </cell>
          <cell r="I277">
            <v>54.87</v>
          </cell>
          <cell r="J277">
            <v>37.31</v>
          </cell>
          <cell r="K277">
            <v>74.63</v>
          </cell>
          <cell r="L277">
            <v>105.6</v>
          </cell>
          <cell r="M277">
            <v>54.867569444444449</v>
          </cell>
          <cell r="N277">
            <v>1.6073644632874249</v>
          </cell>
        </row>
        <row r="278">
          <cell r="A278">
            <v>301</v>
          </cell>
          <cell r="B278" t="str">
            <v>DOI Rx - Incentive Rx 15/30/45 - 30/60/90</v>
          </cell>
          <cell r="C278">
            <v>67.14</v>
          </cell>
          <cell r="D278">
            <v>45.38</v>
          </cell>
          <cell r="E278">
            <v>90.76</v>
          </cell>
          <cell r="F278">
            <v>82.14</v>
          </cell>
          <cell r="G278">
            <v>136.13999999999999</v>
          </cell>
          <cell r="I278">
            <v>67.14</v>
          </cell>
          <cell r="J278">
            <v>45.66</v>
          </cell>
          <cell r="K278">
            <v>91.31</v>
          </cell>
          <cell r="L278">
            <v>129.21</v>
          </cell>
          <cell r="M278">
            <v>67.139513888888885</v>
          </cell>
          <cell r="N278">
            <v>1.5081928822192268</v>
          </cell>
        </row>
        <row r="279">
          <cell r="A279">
            <v>302</v>
          </cell>
          <cell r="B279" t="str">
            <v>DOI Rx - Incentive Rx 15/30/45 - 30/60/90 w $150 Brand Deductible</v>
          </cell>
          <cell r="C279">
            <v>59.33</v>
          </cell>
          <cell r="D279">
            <v>40.1</v>
          </cell>
          <cell r="E279">
            <v>80.209999999999994</v>
          </cell>
          <cell r="F279">
            <v>72.59</v>
          </cell>
          <cell r="G279">
            <v>120.31</v>
          </cell>
          <cell r="I279">
            <v>59.33</v>
          </cell>
          <cell r="J279">
            <v>40.35</v>
          </cell>
          <cell r="K279">
            <v>80.7</v>
          </cell>
          <cell r="L279">
            <v>114.19</v>
          </cell>
          <cell r="M279">
            <v>59.334027777777777</v>
          </cell>
          <cell r="N279">
            <v>1.5754687417041056</v>
          </cell>
        </row>
        <row r="280">
          <cell r="A280">
            <v>303</v>
          </cell>
          <cell r="B280" t="str">
            <v>DOI Rx - Incentive Rx 15/30/45 - 30/60/90 w $250 Brand Deductible</v>
          </cell>
          <cell r="C280">
            <v>55.56</v>
          </cell>
          <cell r="D280">
            <v>37.549999999999997</v>
          </cell>
          <cell r="E280">
            <v>75.11</v>
          </cell>
          <cell r="F280">
            <v>67.97</v>
          </cell>
          <cell r="G280">
            <v>112.66</v>
          </cell>
          <cell r="I280">
            <v>55.56</v>
          </cell>
          <cell r="J280">
            <v>37.78</v>
          </cell>
          <cell r="K280">
            <v>75.569999999999993</v>
          </cell>
          <cell r="L280">
            <v>106.93</v>
          </cell>
          <cell r="M280">
            <v>55.558680555555561</v>
          </cell>
          <cell r="N280">
            <v>1.6145346798198177</v>
          </cell>
        </row>
        <row r="281">
          <cell r="A281">
            <v>304</v>
          </cell>
          <cell r="B281" t="str">
            <v>DOI Rx - Incentive Rx 15/30/45 - 30/60/90 w $500 Brand Deductible</v>
          </cell>
          <cell r="C281">
            <v>48.52</v>
          </cell>
          <cell r="D281">
            <v>32.79</v>
          </cell>
          <cell r="E281">
            <v>65.59</v>
          </cell>
          <cell r="F281">
            <v>59.36</v>
          </cell>
          <cell r="G281">
            <v>98.38</v>
          </cell>
          <cell r="I281">
            <v>48.52</v>
          </cell>
          <cell r="J281">
            <v>33</v>
          </cell>
          <cell r="K281">
            <v>65.989999999999995</v>
          </cell>
          <cell r="L281">
            <v>93.38</v>
          </cell>
          <cell r="M281">
            <v>48.522777777777776</v>
          </cell>
          <cell r="N281">
            <v>1.7136127949826983</v>
          </cell>
        </row>
        <row r="282">
          <cell r="A282">
            <v>305</v>
          </cell>
          <cell r="B282" t="str">
            <v>DOI Rx - Incentive Rx 10/30/greater(45, 50%) - 20/60/greater(60, 50%)</v>
          </cell>
          <cell r="C282">
            <v>62.41</v>
          </cell>
          <cell r="D282">
            <v>42.19</v>
          </cell>
          <cell r="E282">
            <v>84.37</v>
          </cell>
          <cell r="F282">
            <v>76.36</v>
          </cell>
          <cell r="G282">
            <v>126.56</v>
          </cell>
          <cell r="I282">
            <v>62.41</v>
          </cell>
          <cell r="J282">
            <v>42.44</v>
          </cell>
          <cell r="K282">
            <v>84.89</v>
          </cell>
          <cell r="L282">
            <v>120.12</v>
          </cell>
          <cell r="M282">
            <v>62.411527777777764</v>
          </cell>
          <cell r="N282">
            <v>1.4521767714040665</v>
          </cell>
        </row>
        <row r="283">
          <cell r="A283">
            <v>306</v>
          </cell>
          <cell r="B283" t="str">
            <v>DOI Rx - Incentive Rx 10/30/greater(45, 50%) - 20/60/greater(60, 50%) w $150 Brand Deductible</v>
          </cell>
          <cell r="C283">
            <v>55.48</v>
          </cell>
          <cell r="D283">
            <v>37.5</v>
          </cell>
          <cell r="E283">
            <v>74.989999999999995</v>
          </cell>
          <cell r="F283">
            <v>67.87</v>
          </cell>
          <cell r="G283">
            <v>112.49</v>
          </cell>
          <cell r="I283">
            <v>55.48</v>
          </cell>
          <cell r="J283">
            <v>37.729999999999997</v>
          </cell>
          <cell r="K283">
            <v>75.45</v>
          </cell>
          <cell r="L283">
            <v>106.77</v>
          </cell>
          <cell r="M283">
            <v>55.478888888888882</v>
          </cell>
          <cell r="N283">
            <v>1.5180997583307851</v>
          </cell>
        </row>
        <row r="284">
          <cell r="A284">
            <v>307</v>
          </cell>
          <cell r="B284" t="str">
            <v>DOI Rx - Incentive Rx 10/30/greater(45, 50%) - 20/60/greater(60, 50%) w $250 Brand Deductible</v>
          </cell>
          <cell r="C284">
            <v>52.11</v>
          </cell>
          <cell r="D284">
            <v>35.22</v>
          </cell>
          <cell r="E284">
            <v>70.44</v>
          </cell>
          <cell r="F284">
            <v>63.75</v>
          </cell>
          <cell r="G284">
            <v>105.66</v>
          </cell>
          <cell r="I284">
            <v>52.11</v>
          </cell>
          <cell r="J284">
            <v>35.44</v>
          </cell>
          <cell r="K284">
            <v>70.87</v>
          </cell>
          <cell r="L284">
            <v>100.28</v>
          </cell>
          <cell r="M284">
            <v>52.109861111111108</v>
          </cell>
          <cell r="N284">
            <v>1.5560062684968754</v>
          </cell>
        </row>
        <row r="285">
          <cell r="A285">
            <v>308</v>
          </cell>
          <cell r="B285" t="str">
            <v>DOI Rx - Incentive Rx 10/30/greater(45, 50%) - 20/60/greater(60, 50%) w $500 Brand Deductible</v>
          </cell>
          <cell r="C285">
            <v>45.79</v>
          </cell>
          <cell r="D285">
            <v>30.95</v>
          </cell>
          <cell r="E285">
            <v>61.9</v>
          </cell>
          <cell r="F285">
            <v>56.02</v>
          </cell>
          <cell r="G285">
            <v>92.85</v>
          </cell>
          <cell r="I285">
            <v>45.79</v>
          </cell>
          <cell r="J285">
            <v>31.14</v>
          </cell>
          <cell r="K285">
            <v>62.28</v>
          </cell>
          <cell r="L285">
            <v>88.13</v>
          </cell>
          <cell r="M285">
            <v>45.791597222222222</v>
          </cell>
          <cell r="N285">
            <v>1.6509691646488998</v>
          </cell>
        </row>
        <row r="286">
          <cell r="A286">
            <v>309</v>
          </cell>
          <cell r="B286" t="str">
            <v>DOI Rx - Incentive Rx 10/30/greater(45, 50%) - 20/60/greater(90, 50%)</v>
          </cell>
          <cell r="C286">
            <v>62.37</v>
          </cell>
          <cell r="D286">
            <v>42.16</v>
          </cell>
          <cell r="E286">
            <v>84.32</v>
          </cell>
          <cell r="F286">
            <v>76.31</v>
          </cell>
          <cell r="G286">
            <v>126.48</v>
          </cell>
          <cell r="I286">
            <v>62.37</v>
          </cell>
          <cell r="J286">
            <v>42.42</v>
          </cell>
          <cell r="K286">
            <v>84.84</v>
          </cell>
          <cell r="L286">
            <v>120.04</v>
          </cell>
          <cell r="M286">
            <v>62.376527777777774</v>
          </cell>
          <cell r="N286">
            <v>1.4526580914303553</v>
          </cell>
        </row>
        <row r="287">
          <cell r="A287">
            <v>310</v>
          </cell>
          <cell r="B287" t="str">
            <v>DOI Rx - Incentive Rx 10/30/greater(45, 50%) - 20/60/greater(90, 50%) w $150 Brand Deductible</v>
          </cell>
          <cell r="C287">
            <v>55.45</v>
          </cell>
          <cell r="D287">
            <v>37.479999999999997</v>
          </cell>
          <cell r="E287">
            <v>74.95</v>
          </cell>
          <cell r="F287">
            <v>67.83</v>
          </cell>
          <cell r="G287">
            <v>112.43</v>
          </cell>
          <cell r="I287">
            <v>55.45</v>
          </cell>
          <cell r="J287">
            <v>37.71</v>
          </cell>
          <cell r="K287">
            <v>75.41</v>
          </cell>
          <cell r="L287">
            <v>106.71</v>
          </cell>
          <cell r="M287">
            <v>55.448888888888888</v>
          </cell>
          <cell r="N287">
            <v>1.5184055185652832</v>
          </cell>
        </row>
        <row r="288">
          <cell r="A288">
            <v>311</v>
          </cell>
          <cell r="B288" t="str">
            <v>DOI Rx - Incentive Rx 10/30/greater(45, 50%) - 20/60/greater(90, 50%) w $250 Brand Deductible</v>
          </cell>
          <cell r="C288">
            <v>52.08</v>
          </cell>
          <cell r="D288">
            <v>35.200000000000003</v>
          </cell>
          <cell r="E288">
            <v>70.400000000000006</v>
          </cell>
          <cell r="F288">
            <v>63.72</v>
          </cell>
          <cell r="G288">
            <v>105.61</v>
          </cell>
          <cell r="I288">
            <v>52.08</v>
          </cell>
          <cell r="J288">
            <v>35.42</v>
          </cell>
          <cell r="K288">
            <v>70.84</v>
          </cell>
          <cell r="L288">
            <v>100.23</v>
          </cell>
          <cell r="M288">
            <v>52.083125000000003</v>
          </cell>
          <cell r="N288">
            <v>1.5562451920971796</v>
          </cell>
        </row>
        <row r="289">
          <cell r="A289">
            <v>312</v>
          </cell>
          <cell r="B289" t="str">
            <v>DOI Rx - Incentive Rx 10/30/greater(45, 50%) - 20/60/greater(90, 50%) w $500 Brand Deductible</v>
          </cell>
          <cell r="C289">
            <v>45.77</v>
          </cell>
          <cell r="D289">
            <v>30.94</v>
          </cell>
          <cell r="E289">
            <v>61.87</v>
          </cell>
          <cell r="F289">
            <v>55.99</v>
          </cell>
          <cell r="G289">
            <v>92.81</v>
          </cell>
          <cell r="I289">
            <v>45.77</v>
          </cell>
          <cell r="J289">
            <v>31.13</v>
          </cell>
          <cell r="K289">
            <v>62.25</v>
          </cell>
          <cell r="L289">
            <v>88.09</v>
          </cell>
          <cell r="M289">
            <v>45.773333333333341</v>
          </cell>
          <cell r="N289">
            <v>1.6510889158339168</v>
          </cell>
        </row>
        <row r="290">
          <cell r="A290">
            <v>313</v>
          </cell>
          <cell r="B290" t="str">
            <v>OOA Rx - Incentive Rx 5/10/25 - 10/20/50</v>
          </cell>
          <cell r="C290">
            <v>75.95</v>
          </cell>
          <cell r="D290">
            <v>60.76</v>
          </cell>
          <cell r="E290">
            <v>121.52</v>
          </cell>
          <cell r="F290">
            <v>109.98</v>
          </cell>
          <cell r="G290">
            <v>182.28</v>
          </cell>
          <cell r="I290">
            <v>75.95</v>
          </cell>
          <cell r="J290">
            <v>60.76</v>
          </cell>
          <cell r="K290">
            <v>121.52</v>
          </cell>
          <cell r="L290">
            <v>171.96</v>
          </cell>
          <cell r="M290">
            <v>75.95</v>
          </cell>
          <cell r="N290">
            <v>1.2314386259040009</v>
          </cell>
        </row>
        <row r="291">
          <cell r="A291">
            <v>314</v>
          </cell>
          <cell r="B291" t="str">
            <v>OOA Rx - Incentive Rx 5/10/25 - 10/20/50 w $150 Brand Deductible</v>
          </cell>
          <cell r="C291">
            <v>62.02</v>
          </cell>
          <cell r="D291">
            <v>49.62</v>
          </cell>
          <cell r="E291">
            <v>99.24</v>
          </cell>
          <cell r="F291">
            <v>89.81</v>
          </cell>
          <cell r="G291">
            <v>148.86000000000001</v>
          </cell>
          <cell r="I291">
            <v>62.02</v>
          </cell>
          <cell r="J291">
            <v>49.62</v>
          </cell>
          <cell r="K291">
            <v>99.24</v>
          </cell>
          <cell r="L291">
            <v>140.41999999999999</v>
          </cell>
          <cell r="M291">
            <v>62.024999999999999</v>
          </cell>
          <cell r="N291">
            <v>1.3213034275950273</v>
          </cell>
        </row>
        <row r="292">
          <cell r="A292">
            <v>315</v>
          </cell>
          <cell r="B292" t="str">
            <v>OOA Rx - Incentive Rx 5/10/25 - 10/20/50 w $250 Brand Deductible</v>
          </cell>
          <cell r="C292">
            <v>56.58</v>
          </cell>
          <cell r="D292">
            <v>45.27</v>
          </cell>
          <cell r="E292">
            <v>90.53</v>
          </cell>
          <cell r="F292">
            <v>81.93</v>
          </cell>
          <cell r="G292">
            <v>135.80000000000001</v>
          </cell>
          <cell r="I292">
            <v>56.58</v>
          </cell>
          <cell r="J292">
            <v>45.27</v>
          </cell>
          <cell r="K292">
            <v>90.53</v>
          </cell>
          <cell r="L292">
            <v>128.11000000000001</v>
          </cell>
          <cell r="M292">
            <v>56.585000000000001</v>
          </cell>
          <cell r="N292">
            <v>1.3666085085231714</v>
          </cell>
        </row>
        <row r="293">
          <cell r="A293">
            <v>317</v>
          </cell>
          <cell r="B293" t="str">
            <v>OOA Rx - Incentive Rx 10/15/30 - 20/30/60</v>
          </cell>
          <cell r="C293">
            <v>65.489999999999995</v>
          </cell>
          <cell r="D293">
            <v>52.39</v>
          </cell>
          <cell r="E293">
            <v>104.79</v>
          </cell>
          <cell r="F293">
            <v>94.83</v>
          </cell>
          <cell r="G293">
            <v>157.18</v>
          </cell>
          <cell r="I293">
            <v>65.489999999999995</v>
          </cell>
          <cell r="J293">
            <v>52.39</v>
          </cell>
          <cell r="K293">
            <v>104.79</v>
          </cell>
          <cell r="L293">
            <v>148.28</v>
          </cell>
          <cell r="M293">
            <v>65.489999999999995</v>
          </cell>
          <cell r="N293">
            <v>1.315527357711511</v>
          </cell>
        </row>
        <row r="294">
          <cell r="A294">
            <v>318</v>
          </cell>
          <cell r="B294" t="str">
            <v>OOA Rx - Incentive Rx 10/15/30 - 20/30/60 w $150 Brand Deductible</v>
          </cell>
          <cell r="C294">
            <v>55.4</v>
          </cell>
          <cell r="D294">
            <v>44.32</v>
          </cell>
          <cell r="E294">
            <v>88.63</v>
          </cell>
          <cell r="F294">
            <v>80.209999999999994</v>
          </cell>
          <cell r="G294">
            <v>132.94999999999999</v>
          </cell>
          <cell r="I294">
            <v>55.4</v>
          </cell>
          <cell r="J294">
            <v>44.32</v>
          </cell>
          <cell r="K294">
            <v>88.63</v>
          </cell>
          <cell r="L294">
            <v>125.42</v>
          </cell>
          <cell r="M294">
            <v>55.397500000000001</v>
          </cell>
          <cell r="N294">
            <v>1.4038213711855749</v>
          </cell>
        </row>
        <row r="295">
          <cell r="A295">
            <v>319</v>
          </cell>
          <cell r="B295" t="str">
            <v>OOA Rx - Incentive Rx 10/15/30 - 20/30/60 w $250 Brand Deductible</v>
          </cell>
          <cell r="C295">
            <v>51.16</v>
          </cell>
          <cell r="D295">
            <v>40.93</v>
          </cell>
          <cell r="E295">
            <v>81.849999999999994</v>
          </cell>
          <cell r="F295">
            <v>74.069999999999993</v>
          </cell>
          <cell r="G295">
            <v>122.78</v>
          </cell>
          <cell r="I295">
            <v>51.16</v>
          </cell>
          <cell r="J295">
            <v>40.93</v>
          </cell>
          <cell r="K295">
            <v>81.849999999999994</v>
          </cell>
          <cell r="L295">
            <v>115.82</v>
          </cell>
          <cell r="M295">
            <v>51.16</v>
          </cell>
          <cell r="N295">
            <v>1.4500787089305853</v>
          </cell>
        </row>
        <row r="296">
          <cell r="A296">
            <v>321</v>
          </cell>
          <cell r="B296" t="str">
            <v>OOA Rx - Incentive Rx 10/20/35 - 20/40/70</v>
          </cell>
          <cell r="C296">
            <v>60.57</v>
          </cell>
          <cell r="D296">
            <v>48.46</v>
          </cell>
          <cell r="E296">
            <v>96.92</v>
          </cell>
          <cell r="F296">
            <v>87.71</v>
          </cell>
          <cell r="G296">
            <v>145.38</v>
          </cell>
          <cell r="I296">
            <v>60.57</v>
          </cell>
          <cell r="J296">
            <v>48.46</v>
          </cell>
          <cell r="K296">
            <v>96.92</v>
          </cell>
          <cell r="L296">
            <v>137.13999999999999</v>
          </cell>
          <cell r="M296">
            <v>60.575000000000003</v>
          </cell>
          <cell r="N296">
            <v>1.3798019988971486</v>
          </cell>
        </row>
        <row r="297">
          <cell r="A297">
            <v>322</v>
          </cell>
          <cell r="B297" t="str">
            <v>OOA Rx - Incentive Rx 10/20/35 - 20/40/70 - $150 Brand Ded</v>
          </cell>
          <cell r="C297">
            <v>52.32</v>
          </cell>
          <cell r="D297">
            <v>41.85</v>
          </cell>
          <cell r="E297">
            <v>83.71</v>
          </cell>
          <cell r="F297">
            <v>75.760000000000005</v>
          </cell>
          <cell r="G297">
            <v>125.56</v>
          </cell>
          <cell r="I297">
            <v>52.32</v>
          </cell>
          <cell r="J297">
            <v>41.85</v>
          </cell>
          <cell r="K297">
            <v>83.71</v>
          </cell>
          <cell r="L297">
            <v>118.45</v>
          </cell>
          <cell r="M297">
            <v>52.314999999999998</v>
          </cell>
          <cell r="N297">
            <v>1.4599492167177184</v>
          </cell>
        </row>
        <row r="298">
          <cell r="A298">
            <v>323</v>
          </cell>
          <cell r="B298" t="str">
            <v>OOA Rx - Incentive Rx 10/20/35 - 20/40/70 - $250 Brand Ded</v>
          </cell>
          <cell r="C298">
            <v>48.67</v>
          </cell>
          <cell r="D298">
            <v>38.93</v>
          </cell>
          <cell r="E298">
            <v>77.87</v>
          </cell>
          <cell r="F298">
            <v>70.47</v>
          </cell>
          <cell r="G298">
            <v>116.8</v>
          </cell>
          <cell r="I298">
            <v>48.67</v>
          </cell>
          <cell r="J298">
            <v>38.93</v>
          </cell>
          <cell r="K298">
            <v>77.87</v>
          </cell>
          <cell r="L298">
            <v>110.19</v>
          </cell>
          <cell r="M298">
            <v>48.664999999999999</v>
          </cell>
          <cell r="N298">
            <v>1.5031418634229885</v>
          </cell>
        </row>
        <row r="299">
          <cell r="A299">
            <v>325</v>
          </cell>
          <cell r="B299" t="str">
            <v>OOA Rx - Incentive Rx 10/25/35 - 20/50/60</v>
          </cell>
          <cell r="C299">
            <v>58</v>
          </cell>
          <cell r="D299">
            <v>46.4</v>
          </cell>
          <cell r="E299">
            <v>92.8</v>
          </cell>
          <cell r="F299">
            <v>83.98</v>
          </cell>
          <cell r="G299">
            <v>139.19999999999999</v>
          </cell>
          <cell r="I299">
            <v>58</v>
          </cell>
          <cell r="J299">
            <v>46.4</v>
          </cell>
          <cell r="K299">
            <v>92.8</v>
          </cell>
          <cell r="L299">
            <v>131.31</v>
          </cell>
          <cell r="M299">
            <v>58</v>
          </cell>
          <cell r="N299">
            <v>1.4186490233835678</v>
          </cell>
        </row>
        <row r="300">
          <cell r="A300">
            <v>326</v>
          </cell>
          <cell r="B300" t="str">
            <v>OOA Rx - Incentive Rx 10/25/35 - 20/50/60 w $150 Brand Deductible</v>
          </cell>
          <cell r="C300">
            <v>50.65</v>
          </cell>
          <cell r="D300">
            <v>40.520000000000003</v>
          </cell>
          <cell r="E300">
            <v>81.040000000000006</v>
          </cell>
          <cell r="F300">
            <v>73.34</v>
          </cell>
          <cell r="G300">
            <v>121.56</v>
          </cell>
          <cell r="I300">
            <v>50.65</v>
          </cell>
          <cell r="J300">
            <v>40.520000000000003</v>
          </cell>
          <cell r="K300">
            <v>81.040000000000006</v>
          </cell>
          <cell r="L300">
            <v>114.67</v>
          </cell>
          <cell r="M300">
            <v>50.65</v>
          </cell>
          <cell r="N300">
            <v>1.492637764249479</v>
          </cell>
        </row>
        <row r="301">
          <cell r="A301">
            <v>327</v>
          </cell>
          <cell r="B301" t="str">
            <v>OOA Rx - Incentive Rx 10/25/35 - 20/50/60 w $250 Brand Deductible</v>
          </cell>
          <cell r="C301">
            <v>47.3</v>
          </cell>
          <cell r="D301">
            <v>37.840000000000003</v>
          </cell>
          <cell r="E301">
            <v>75.680000000000007</v>
          </cell>
          <cell r="F301">
            <v>68.489999999999995</v>
          </cell>
          <cell r="G301">
            <v>113.52</v>
          </cell>
          <cell r="I301">
            <v>47.3</v>
          </cell>
          <cell r="J301">
            <v>37.840000000000003</v>
          </cell>
          <cell r="K301">
            <v>75.680000000000007</v>
          </cell>
          <cell r="L301">
            <v>107.08</v>
          </cell>
          <cell r="M301">
            <v>47.3</v>
          </cell>
          <cell r="N301">
            <v>1.5336546260978943</v>
          </cell>
        </row>
        <row r="302">
          <cell r="A302">
            <v>329</v>
          </cell>
          <cell r="B302" t="str">
            <v>OOA Rx - Incentive Rx 10/25/40 - 20/50/80</v>
          </cell>
          <cell r="C302">
            <v>56.35</v>
          </cell>
          <cell r="D302">
            <v>45.08</v>
          </cell>
          <cell r="E302">
            <v>90.15</v>
          </cell>
          <cell r="F302">
            <v>81.59</v>
          </cell>
          <cell r="G302">
            <v>135.22999999999999</v>
          </cell>
          <cell r="I302">
            <v>56.35</v>
          </cell>
          <cell r="J302">
            <v>45.08</v>
          </cell>
          <cell r="K302">
            <v>90.15</v>
          </cell>
          <cell r="L302">
            <v>127.57</v>
          </cell>
          <cell r="M302">
            <v>56.347499999999997</v>
          </cell>
          <cell r="N302">
            <v>1.4389883159192305</v>
          </cell>
        </row>
        <row r="303">
          <cell r="A303">
            <v>330</v>
          </cell>
          <cell r="B303" t="str">
            <v>OOA Rx - Incentive Rx 10/25/40 - 20/50/80 - $150 Brand Ded</v>
          </cell>
          <cell r="C303">
            <v>49.51</v>
          </cell>
          <cell r="D303">
            <v>39.61</v>
          </cell>
          <cell r="E303">
            <v>79.209999999999994</v>
          </cell>
          <cell r="F303">
            <v>71.69</v>
          </cell>
          <cell r="G303">
            <v>118.82</v>
          </cell>
          <cell r="I303">
            <v>49.51</v>
          </cell>
          <cell r="J303">
            <v>39.61</v>
          </cell>
          <cell r="K303">
            <v>79.209999999999994</v>
          </cell>
          <cell r="L303">
            <v>112.09</v>
          </cell>
          <cell r="M303">
            <v>49.51</v>
          </cell>
          <cell r="N303">
            <v>1.5123759792334432</v>
          </cell>
        </row>
        <row r="304">
          <cell r="A304">
            <v>331</v>
          </cell>
          <cell r="B304" t="str">
            <v>OOA Rx - Incentive Rx 10/25/40 - 20/50/80 - $250 Brand Ded</v>
          </cell>
          <cell r="C304">
            <v>46.35</v>
          </cell>
          <cell r="D304">
            <v>37.08</v>
          </cell>
          <cell r="E304">
            <v>74.150000000000006</v>
          </cell>
          <cell r="F304">
            <v>67.11</v>
          </cell>
          <cell r="G304">
            <v>111.23</v>
          </cell>
          <cell r="I304">
            <v>46.35</v>
          </cell>
          <cell r="J304">
            <v>37.08</v>
          </cell>
          <cell r="K304">
            <v>74.150000000000006</v>
          </cell>
          <cell r="L304">
            <v>104.93</v>
          </cell>
          <cell r="M304">
            <v>46.347499999999997</v>
          </cell>
          <cell r="N304">
            <v>1.5531162115134398</v>
          </cell>
        </row>
        <row r="305">
          <cell r="A305">
            <v>333</v>
          </cell>
          <cell r="B305" t="str">
            <v>Incentive Rx 10/20/35-20/40/70-0 Brand Ded</v>
          </cell>
          <cell r="C305">
            <v>51.34</v>
          </cell>
          <cell r="D305">
            <v>28.86</v>
          </cell>
          <cell r="E305">
            <v>57.72</v>
          </cell>
          <cell r="F305">
            <v>52.24</v>
          </cell>
          <cell r="G305">
            <v>86.58</v>
          </cell>
          <cell r="I305">
            <v>51.34</v>
          </cell>
          <cell r="J305">
            <v>28.8</v>
          </cell>
          <cell r="K305">
            <v>57.6</v>
          </cell>
          <cell r="L305">
            <v>81.5</v>
          </cell>
          <cell r="M305">
            <v>51.334947368421048</v>
          </cell>
          <cell r="N305">
            <v>1.37618942</v>
          </cell>
        </row>
        <row r="306">
          <cell r="A306">
            <v>334</v>
          </cell>
          <cell r="B306"/>
          <cell r="C306"/>
          <cell r="D306"/>
          <cell r="E306"/>
          <cell r="F306"/>
          <cell r="G306"/>
          <cell r="I306"/>
          <cell r="J306"/>
          <cell r="K306"/>
          <cell r="L306"/>
          <cell r="M306"/>
          <cell r="N306">
            <v>1.0441894199999999</v>
          </cell>
        </row>
        <row r="307">
          <cell r="A307">
            <v>335</v>
          </cell>
          <cell r="B307" t="str">
            <v>Incentive Rx 10/20/35-20/40/70-0 Brand Ded</v>
          </cell>
          <cell r="C307">
            <v>78.5</v>
          </cell>
          <cell r="D307">
            <v>53.06</v>
          </cell>
          <cell r="E307">
            <v>106.13</v>
          </cell>
          <cell r="F307">
            <v>96.04</v>
          </cell>
          <cell r="G307">
            <v>159.19</v>
          </cell>
          <cell r="I307">
            <v>78.5</v>
          </cell>
          <cell r="J307">
            <v>53.39</v>
          </cell>
          <cell r="K307">
            <v>106.78</v>
          </cell>
          <cell r="L307">
            <v>151.09</v>
          </cell>
          <cell r="M307">
            <v>78.508611111111108</v>
          </cell>
          <cell r="N307">
            <v>1.37978942</v>
          </cell>
        </row>
        <row r="308">
          <cell r="A308">
            <v>336</v>
          </cell>
          <cell r="B308"/>
          <cell r="C308"/>
          <cell r="D308"/>
          <cell r="E308"/>
          <cell r="F308"/>
          <cell r="G308"/>
          <cell r="I308"/>
          <cell r="J308"/>
          <cell r="K308"/>
          <cell r="L308"/>
          <cell r="M308"/>
          <cell r="N308">
            <v>1.0441894199999999</v>
          </cell>
        </row>
        <row r="309">
          <cell r="A309">
            <v>337</v>
          </cell>
          <cell r="B309" t="str">
            <v>None</v>
          </cell>
          <cell r="N309">
            <v>1.0441894199999999</v>
          </cell>
        </row>
      </sheetData>
      <sheetData sheetId="7" refreshError="1"/>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sheetData sheetId="18" refreshError="1"/>
      <sheetData sheetId="19"/>
      <sheetData sheetId="20" refreshError="1"/>
      <sheetData sheetId="21">
        <row r="37">
          <cell r="B37"/>
        </row>
        <row r="38">
          <cell r="B38"/>
        </row>
      </sheetData>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Page"/>
      <sheetName val="GlobalInput"/>
      <sheetName val="RMInput"/>
      <sheetName val="UDL"/>
      <sheetName val="=="/>
      <sheetName val="UW Changes"/>
      <sheetName val="InputSumm"/>
      <sheetName val="IntExhACR"/>
      <sheetName val="IntExhCRC"/>
      <sheetName val="IntExhCRC Premium"/>
      <sheetName val="ExtExhACR"/>
      <sheetName val="MidExhACR"/>
      <sheetName val="ExtExhACR&lt;250"/>
      <sheetName val="ExtExhCRC"/>
      <sheetName val="GrossMarginACR"/>
      <sheetName val="P&amp;C"/>
      <sheetName val="P&amp;C2"/>
      <sheetName val="MemExhArea"/>
      <sheetName val="MemExhProv"/>
      <sheetName val="RTD Backup"/>
      <sheetName val="-=-="/>
      <sheetName val="AllMedPlanCalc"/>
      <sheetName val="AllRxPlanCalc"/>
      <sheetName val="AllSuppPlanCalc"/>
      <sheetName val="AllPlans"/>
      <sheetName val="GroupInfo"/>
      <sheetName val="=-="/>
      <sheetName val="ProvCost"/>
      <sheetName val="ProvCostHist"/>
      <sheetName val="AreaSumm"/>
      <sheetName val="Calc"/>
      <sheetName val="clms rev"/>
      <sheetName val="IBNR"/>
      <sheetName val="GrossMarginDetail"/>
      <sheetName val="="/>
      <sheetName val="CensusResults"/>
      <sheetName val="CenScenarios"/>
      <sheetName val="---"/>
      <sheetName val="Dnload"/>
      <sheetName val="DLMemByProv"/>
      <sheetName val="Mthly"/>
      <sheetName val="Lag"/>
      <sheetName val="LargeClm"/>
      <sheetName val="IF Rates"/>
      <sheetName val="----"/>
      <sheetName val="TableIndex"/>
      <sheetName val="Tables1"/>
      <sheetName val="Tables2"/>
      <sheetName val="Tables3"/>
      <sheetName val="TablesPC"/>
      <sheetName val="TablesPFMed"/>
      <sheetName val="TablesPFRx"/>
      <sheetName val="TablesPFSupps"/>
      <sheetName val="==="/>
      <sheetName val="DropDown"/>
      <sheetName val="BOB"/>
      <sheetName val="HelpText"/>
      <sheetName val="Flags"/>
      <sheetName val="changes"/>
    </sheetNames>
    <sheetDataSet>
      <sheetData sheetId="0"/>
      <sheetData sheetId="1">
        <row r="35">
          <cell r="E35" t="str">
            <v>CA</v>
          </cell>
        </row>
        <row r="37">
          <cell r="E37" t="str">
            <v>Renewal</v>
          </cell>
        </row>
        <row r="43">
          <cell r="E43" t="str">
            <v>DAUGHTERS OF CHARITY - So CA</v>
          </cell>
        </row>
        <row r="44">
          <cell r="E44" t="str">
            <v>144912, 144924, 144932, 144940, 144944, 146786-787, 146801-802, 146814, 146844, 146937</v>
          </cell>
        </row>
        <row r="48">
          <cell r="E48">
            <v>37987</v>
          </cell>
        </row>
        <row r="49">
          <cell r="E49">
            <v>38352</v>
          </cell>
        </row>
      </sheetData>
      <sheetData sheetId="2">
        <row r="38">
          <cell r="G38" t="str">
            <v>ACR</v>
          </cell>
        </row>
        <row r="60">
          <cell r="F60">
            <v>37377</v>
          </cell>
        </row>
        <row r="61">
          <cell r="F61">
            <v>37741</v>
          </cell>
        </row>
      </sheetData>
      <sheetData sheetId="3">
        <row r="44">
          <cell r="F44">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8">
          <cell r="A18" t="str">
            <v>004192</v>
          </cell>
          <cell r="B18" t="str">
            <v>004192 - Bay Valley Medical Group</v>
          </cell>
          <cell r="C18" t="str">
            <v>Alameda</v>
          </cell>
          <cell r="F18">
            <v>4985</v>
          </cell>
          <cell r="G18">
            <v>1</v>
          </cell>
          <cell r="H18">
            <v>1</v>
          </cell>
          <cell r="I18">
            <v>61.658992216989006</v>
          </cell>
          <cell r="J18">
            <v>0</v>
          </cell>
          <cell r="K18">
            <v>0</v>
          </cell>
          <cell r="L18">
            <v>0</v>
          </cell>
          <cell r="M18">
            <v>0</v>
          </cell>
          <cell r="N18">
            <v>0</v>
          </cell>
          <cell r="O18">
            <v>0</v>
          </cell>
          <cell r="P18">
            <v>1</v>
          </cell>
          <cell r="Q18">
            <v>71.93512353868266</v>
          </cell>
          <cell r="R18">
            <v>0</v>
          </cell>
          <cell r="S18">
            <v>0</v>
          </cell>
          <cell r="T18">
            <v>0</v>
          </cell>
          <cell r="U18">
            <v>0</v>
          </cell>
          <cell r="V18">
            <v>0</v>
          </cell>
          <cell r="Y18">
            <v>6.2187705840894179</v>
          </cell>
          <cell r="Z18">
            <v>1.0449999999999999</v>
          </cell>
          <cell r="AA18">
            <v>0</v>
          </cell>
          <cell r="AC18">
            <v>0.05</v>
          </cell>
          <cell r="AD18">
            <v>0.5</v>
          </cell>
          <cell r="AE18">
            <v>0.53500000000000003</v>
          </cell>
          <cell r="AF18">
            <v>0</v>
          </cell>
          <cell r="AG18">
            <v>200.99</v>
          </cell>
        </row>
        <row r="19">
          <cell r="A19" t="str">
            <v>004409</v>
          </cell>
          <cell r="B19" t="str">
            <v>004409 - Alta Bates Medical Group</v>
          </cell>
          <cell r="C19" t="str">
            <v>Alameda</v>
          </cell>
          <cell r="F19">
            <v>10787</v>
          </cell>
          <cell r="G19">
            <v>1</v>
          </cell>
          <cell r="H19">
            <v>1</v>
          </cell>
          <cell r="I19">
            <v>78.656148210831446</v>
          </cell>
          <cell r="J19">
            <v>0</v>
          </cell>
          <cell r="K19">
            <v>0</v>
          </cell>
          <cell r="L19">
            <v>0</v>
          </cell>
          <cell r="M19">
            <v>0</v>
          </cell>
          <cell r="N19">
            <v>0</v>
          </cell>
          <cell r="O19">
            <v>1</v>
          </cell>
          <cell r="P19">
            <v>1</v>
          </cell>
          <cell r="Q19">
            <v>63.299228404779122</v>
          </cell>
          <cell r="R19">
            <v>0</v>
          </cell>
          <cell r="S19">
            <v>0</v>
          </cell>
          <cell r="T19">
            <v>0</v>
          </cell>
          <cell r="U19">
            <v>0</v>
          </cell>
          <cell r="V19">
            <v>0</v>
          </cell>
          <cell r="Y19">
            <v>9.875811694363513</v>
          </cell>
          <cell r="Z19">
            <v>1.0449999999999999</v>
          </cell>
          <cell r="AA19">
            <v>0</v>
          </cell>
          <cell r="AC19">
            <v>1E-4</v>
          </cell>
          <cell r="AD19">
            <v>0</v>
          </cell>
          <cell r="AE19">
            <v>0</v>
          </cell>
          <cell r="AF19">
            <v>0</v>
          </cell>
          <cell r="AG19">
            <v>200.99</v>
          </cell>
        </row>
        <row r="20">
          <cell r="A20" t="str">
            <v>005245</v>
          </cell>
          <cell r="B20" t="str">
            <v>005245 - Hill Physicians / East Bay</v>
          </cell>
          <cell r="C20" t="str">
            <v>Alameda</v>
          </cell>
          <cell r="F20">
            <v>28356</v>
          </cell>
          <cell r="G20">
            <v>1</v>
          </cell>
          <cell r="H20">
            <v>1</v>
          </cell>
          <cell r="I20">
            <v>66.262095630801142</v>
          </cell>
          <cell r="J20">
            <v>0</v>
          </cell>
          <cell r="K20">
            <v>0</v>
          </cell>
          <cell r="L20">
            <v>0</v>
          </cell>
          <cell r="M20">
            <v>0</v>
          </cell>
          <cell r="N20">
            <v>0</v>
          </cell>
          <cell r="O20">
            <v>0</v>
          </cell>
          <cell r="P20">
            <v>1</v>
          </cell>
          <cell r="Q20">
            <v>94.051241610271589</v>
          </cell>
          <cell r="R20">
            <v>0</v>
          </cell>
          <cell r="S20">
            <v>0</v>
          </cell>
          <cell r="T20">
            <v>0</v>
          </cell>
          <cell r="U20">
            <v>0</v>
          </cell>
          <cell r="V20">
            <v>0</v>
          </cell>
          <cell r="Y20">
            <v>7.4887644230323138</v>
          </cell>
          <cell r="Z20">
            <v>1.0449999999999999</v>
          </cell>
          <cell r="AA20">
            <v>0</v>
          </cell>
          <cell r="AC20">
            <v>0</v>
          </cell>
          <cell r="AD20">
            <v>0</v>
          </cell>
          <cell r="AE20">
            <v>0</v>
          </cell>
          <cell r="AF20">
            <v>0</v>
          </cell>
          <cell r="AG20">
            <v>200.99</v>
          </cell>
        </row>
        <row r="21">
          <cell r="A21" t="str">
            <v>014426</v>
          </cell>
          <cell r="B21" t="str">
            <v>014426 - Affinity/San Leandro Pods Inc</v>
          </cell>
          <cell r="C21" t="str">
            <v>Alameda</v>
          </cell>
          <cell r="F21">
            <v>1073</v>
          </cell>
          <cell r="G21">
            <v>1</v>
          </cell>
          <cell r="H21">
            <v>1</v>
          </cell>
          <cell r="I21">
            <v>62.154833465157942</v>
          </cell>
          <cell r="J21">
            <v>0</v>
          </cell>
          <cell r="K21">
            <v>0</v>
          </cell>
          <cell r="L21">
            <v>0</v>
          </cell>
          <cell r="M21">
            <v>0</v>
          </cell>
          <cell r="N21">
            <v>0</v>
          </cell>
          <cell r="O21">
            <v>0</v>
          </cell>
          <cell r="P21">
            <v>1</v>
          </cell>
          <cell r="Q21">
            <v>66.489279603696474</v>
          </cell>
          <cell r="R21">
            <v>0</v>
          </cell>
          <cell r="S21">
            <v>0</v>
          </cell>
          <cell r="T21">
            <v>0</v>
          </cell>
          <cell r="U21">
            <v>0</v>
          </cell>
          <cell r="V21">
            <v>0</v>
          </cell>
          <cell r="Y21">
            <v>6.3234525876868002</v>
          </cell>
          <cell r="Z21">
            <v>1.0449999999999999</v>
          </cell>
          <cell r="AA21">
            <v>0</v>
          </cell>
          <cell r="AC21">
            <v>0</v>
          </cell>
          <cell r="AD21">
            <v>0.5</v>
          </cell>
          <cell r="AE21">
            <v>0.52</v>
          </cell>
          <cell r="AF21">
            <v>0</v>
          </cell>
          <cell r="AG21">
            <v>200.99</v>
          </cell>
        </row>
        <row r="22">
          <cell r="A22" t="str">
            <v>014447</v>
          </cell>
          <cell r="B22" t="str">
            <v>014447 - Affinity/Eden Pods Inc</v>
          </cell>
          <cell r="C22" t="str">
            <v>Alameda</v>
          </cell>
          <cell r="F22">
            <v>1478</v>
          </cell>
          <cell r="G22">
            <v>1</v>
          </cell>
          <cell r="H22">
            <v>1</v>
          </cell>
          <cell r="I22">
            <v>60.659220439058672</v>
          </cell>
          <cell r="J22">
            <v>0</v>
          </cell>
          <cell r="K22">
            <v>0</v>
          </cell>
          <cell r="L22">
            <v>0</v>
          </cell>
          <cell r="M22">
            <v>0</v>
          </cell>
          <cell r="N22">
            <v>0</v>
          </cell>
          <cell r="O22">
            <v>1</v>
          </cell>
          <cell r="P22">
            <v>1</v>
          </cell>
          <cell r="Q22">
            <v>57.440075975892036</v>
          </cell>
          <cell r="R22">
            <v>0</v>
          </cell>
          <cell r="S22">
            <v>0</v>
          </cell>
          <cell r="T22">
            <v>0</v>
          </cell>
          <cell r="U22">
            <v>0</v>
          </cell>
          <cell r="V22">
            <v>0</v>
          </cell>
          <cell r="Y22">
            <v>8.4523600190126977</v>
          </cell>
          <cell r="Z22">
            <v>1.0449999999999999</v>
          </cell>
          <cell r="AA22">
            <v>0</v>
          </cell>
          <cell r="AC22">
            <v>0</v>
          </cell>
          <cell r="AD22">
            <v>0.33339999999999997</v>
          </cell>
          <cell r="AE22">
            <v>0.28000000000000003</v>
          </cell>
          <cell r="AF22">
            <v>0</v>
          </cell>
          <cell r="AG22">
            <v>200.99</v>
          </cell>
        </row>
        <row r="23">
          <cell r="A23" t="str">
            <v>014448</v>
          </cell>
          <cell r="B23" t="str">
            <v>014448 - Affinity/Alameda Pods Inc</v>
          </cell>
          <cell r="C23" t="str">
            <v>Alameda</v>
          </cell>
          <cell r="F23">
            <v>1791</v>
          </cell>
          <cell r="G23">
            <v>1</v>
          </cell>
          <cell r="H23">
            <v>1</v>
          </cell>
          <cell r="I23">
            <v>61.323496860069874</v>
          </cell>
          <cell r="J23">
            <v>0</v>
          </cell>
          <cell r="K23">
            <v>0</v>
          </cell>
          <cell r="L23">
            <v>0</v>
          </cell>
          <cell r="M23">
            <v>0</v>
          </cell>
          <cell r="N23">
            <v>0</v>
          </cell>
          <cell r="O23">
            <v>0</v>
          </cell>
          <cell r="P23">
            <v>1</v>
          </cell>
          <cell r="Q23">
            <v>70.092773041824842</v>
          </cell>
          <cell r="R23">
            <v>0</v>
          </cell>
          <cell r="S23">
            <v>0</v>
          </cell>
          <cell r="T23">
            <v>0</v>
          </cell>
          <cell r="U23">
            <v>0</v>
          </cell>
          <cell r="V23">
            <v>0</v>
          </cell>
          <cell r="Y23">
            <v>6.1813410789271144</v>
          </cell>
          <cell r="Z23">
            <v>1.0449999999999999</v>
          </cell>
          <cell r="AA23">
            <v>0</v>
          </cell>
          <cell r="AC23">
            <v>0</v>
          </cell>
          <cell r="AD23">
            <v>0.5</v>
          </cell>
          <cell r="AE23">
            <v>0.52</v>
          </cell>
          <cell r="AF23">
            <v>0</v>
          </cell>
          <cell r="AG23">
            <v>200.99</v>
          </cell>
        </row>
        <row r="24">
          <cell r="A24" t="str">
            <v>017595</v>
          </cell>
          <cell r="B24" t="str">
            <v>017595 - Pleasanton DCN</v>
          </cell>
          <cell r="C24" t="str">
            <v>Alameda</v>
          </cell>
          <cell r="F24">
            <v>1866</v>
          </cell>
          <cell r="G24">
            <v>0</v>
          </cell>
          <cell r="H24">
            <v>1</v>
          </cell>
          <cell r="I24">
            <v>74.38320828911796</v>
          </cell>
          <cell r="J24">
            <v>1</v>
          </cell>
          <cell r="K24">
            <v>0</v>
          </cell>
          <cell r="L24">
            <v>0</v>
          </cell>
          <cell r="M24">
            <v>0</v>
          </cell>
          <cell r="N24">
            <v>0</v>
          </cell>
          <cell r="O24">
            <v>0</v>
          </cell>
          <cell r="P24">
            <v>1</v>
          </cell>
          <cell r="Q24">
            <v>84.40707601187944</v>
          </cell>
          <cell r="R24">
            <v>0</v>
          </cell>
          <cell r="S24">
            <v>0</v>
          </cell>
          <cell r="T24">
            <v>0</v>
          </cell>
          <cell r="U24">
            <v>0</v>
          </cell>
          <cell r="V24">
            <v>0</v>
          </cell>
          <cell r="Y24">
            <v>0</v>
          </cell>
          <cell r="Z24">
            <v>1.0449999999999999</v>
          </cell>
          <cell r="AA24">
            <v>0</v>
          </cell>
          <cell r="AC24">
            <v>0</v>
          </cell>
          <cell r="AD24">
            <v>0</v>
          </cell>
          <cell r="AE24">
            <v>0</v>
          </cell>
          <cell r="AF24">
            <v>0</v>
          </cell>
          <cell r="AG24">
            <v>200.99</v>
          </cell>
        </row>
        <row r="25">
          <cell r="A25" t="str">
            <v>014503</v>
          </cell>
          <cell r="B25" t="str">
            <v>014503 - Amador DCN PCPs</v>
          </cell>
          <cell r="C25" t="str">
            <v>Amador</v>
          </cell>
          <cell r="F25">
            <v>0</v>
          </cell>
          <cell r="G25">
            <v>0</v>
          </cell>
          <cell r="H25">
            <v>1</v>
          </cell>
          <cell r="I25">
            <v>62.447901364988923</v>
          </cell>
          <cell r="J25">
            <v>0</v>
          </cell>
          <cell r="K25">
            <v>0</v>
          </cell>
          <cell r="L25">
            <v>0</v>
          </cell>
          <cell r="M25">
            <v>0</v>
          </cell>
          <cell r="N25">
            <v>0</v>
          </cell>
          <cell r="O25">
            <v>0</v>
          </cell>
          <cell r="P25">
            <v>1</v>
          </cell>
          <cell r="Q25">
            <v>122.23944010720163</v>
          </cell>
          <cell r="R25">
            <v>0</v>
          </cell>
          <cell r="S25">
            <v>0</v>
          </cell>
          <cell r="T25">
            <v>0</v>
          </cell>
          <cell r="U25">
            <v>0</v>
          </cell>
          <cell r="V25">
            <v>0</v>
          </cell>
          <cell r="Y25">
            <v>5.8040213652000663</v>
          </cell>
          <cell r="Z25">
            <v>1.0449999999999999</v>
          </cell>
          <cell r="AA25">
            <v>0</v>
          </cell>
          <cell r="AC25">
            <v>0</v>
          </cell>
          <cell r="AD25">
            <v>0</v>
          </cell>
          <cell r="AE25">
            <v>0</v>
          </cell>
          <cell r="AF25">
            <v>0</v>
          </cell>
          <cell r="AG25">
            <v>300</v>
          </cell>
        </row>
        <row r="26">
          <cell r="A26" t="str">
            <v>014280</v>
          </cell>
          <cell r="B26" t="str">
            <v>014280 - Affinity/ West County Pods</v>
          </cell>
          <cell r="C26" t="str">
            <v>Contra Costa</v>
          </cell>
          <cell r="F26">
            <v>1831</v>
          </cell>
          <cell r="G26">
            <v>1</v>
          </cell>
          <cell r="H26">
            <v>1</v>
          </cell>
          <cell r="I26">
            <v>61.960942671411011</v>
          </cell>
          <cell r="J26">
            <v>0</v>
          </cell>
          <cell r="K26">
            <v>0</v>
          </cell>
          <cell r="L26">
            <v>0</v>
          </cell>
          <cell r="M26">
            <v>0</v>
          </cell>
          <cell r="N26">
            <v>0</v>
          </cell>
          <cell r="O26">
            <v>0</v>
          </cell>
          <cell r="P26">
            <v>1</v>
          </cell>
          <cell r="Q26">
            <v>71.519457984114723</v>
          </cell>
          <cell r="R26">
            <v>0</v>
          </cell>
          <cell r="S26">
            <v>0</v>
          </cell>
          <cell r="T26">
            <v>0</v>
          </cell>
          <cell r="U26">
            <v>0</v>
          </cell>
          <cell r="V26">
            <v>0</v>
          </cell>
          <cell r="Y26">
            <v>4.5325830570644339</v>
          </cell>
          <cell r="Z26">
            <v>1.0449999999999999</v>
          </cell>
          <cell r="AA26">
            <v>0</v>
          </cell>
          <cell r="AC26">
            <v>0</v>
          </cell>
          <cell r="AD26">
            <v>0</v>
          </cell>
          <cell r="AE26">
            <v>0</v>
          </cell>
          <cell r="AF26">
            <v>0</v>
          </cell>
          <cell r="AG26">
            <v>225.9</v>
          </cell>
        </row>
        <row r="27">
          <cell r="A27" t="str">
            <v>014749</v>
          </cell>
          <cell r="B27" t="str">
            <v>014749 - East County Medical Group</v>
          </cell>
          <cell r="C27" t="str">
            <v>Contra Costa</v>
          </cell>
          <cell r="F27">
            <v>3299</v>
          </cell>
          <cell r="G27">
            <v>1</v>
          </cell>
          <cell r="H27">
            <v>1</v>
          </cell>
          <cell r="I27">
            <v>62.617897992530352</v>
          </cell>
          <cell r="J27">
            <v>0</v>
          </cell>
          <cell r="K27">
            <v>0</v>
          </cell>
          <cell r="L27">
            <v>0</v>
          </cell>
          <cell r="M27">
            <v>0</v>
          </cell>
          <cell r="N27">
            <v>0</v>
          </cell>
          <cell r="O27">
            <v>0</v>
          </cell>
          <cell r="P27">
            <v>1</v>
          </cell>
          <cell r="Q27">
            <v>129.21160230827678</v>
          </cell>
          <cell r="R27">
            <v>0</v>
          </cell>
          <cell r="S27">
            <v>0</v>
          </cell>
          <cell r="T27">
            <v>0</v>
          </cell>
          <cell r="U27">
            <v>0</v>
          </cell>
          <cell r="V27">
            <v>0</v>
          </cell>
          <cell r="Y27">
            <v>7.8232526726842666</v>
          </cell>
          <cell r="Z27">
            <v>1.0449999999999999</v>
          </cell>
          <cell r="AA27">
            <v>0</v>
          </cell>
          <cell r="AC27">
            <v>0.15</v>
          </cell>
          <cell r="AD27">
            <v>0</v>
          </cell>
          <cell r="AE27">
            <v>0</v>
          </cell>
          <cell r="AF27">
            <v>0</v>
          </cell>
          <cell r="AG27">
            <v>225.9</v>
          </cell>
        </row>
        <row r="28">
          <cell r="A28" t="str">
            <v>016405</v>
          </cell>
          <cell r="B28" t="str">
            <v>016405 - Sante Community Phys-Fresno</v>
          </cell>
          <cell r="C28" t="str">
            <v>Fresno</v>
          </cell>
          <cell r="F28">
            <v>12583</v>
          </cell>
          <cell r="G28">
            <v>1</v>
          </cell>
          <cell r="H28">
            <v>1</v>
          </cell>
          <cell r="I28">
            <v>61.930262377411346</v>
          </cell>
          <cell r="J28">
            <v>0</v>
          </cell>
          <cell r="K28">
            <v>0</v>
          </cell>
          <cell r="L28">
            <v>0</v>
          </cell>
          <cell r="M28">
            <v>0</v>
          </cell>
          <cell r="N28">
            <v>0</v>
          </cell>
          <cell r="O28">
            <v>0</v>
          </cell>
          <cell r="P28">
            <v>1</v>
          </cell>
          <cell r="Q28">
            <v>72.791456466404938</v>
          </cell>
          <cell r="R28">
            <v>0</v>
          </cell>
          <cell r="S28">
            <v>0</v>
          </cell>
          <cell r="T28">
            <v>0</v>
          </cell>
          <cell r="U28">
            <v>0</v>
          </cell>
          <cell r="V28">
            <v>0</v>
          </cell>
          <cell r="Y28">
            <v>6.0085050234849717</v>
          </cell>
          <cell r="Z28">
            <v>1.0449999999999999</v>
          </cell>
          <cell r="AA28">
            <v>0</v>
          </cell>
          <cell r="AC28">
            <v>0.15</v>
          </cell>
          <cell r="AD28">
            <v>0</v>
          </cell>
          <cell r="AE28">
            <v>0</v>
          </cell>
          <cell r="AF28">
            <v>0</v>
          </cell>
          <cell r="AG28">
            <v>171.66</v>
          </cell>
        </row>
        <row r="29">
          <cell r="A29" t="str">
            <v>002537</v>
          </cell>
          <cell r="B29" t="str">
            <v>002537 - Golden Empire Managed Care</v>
          </cell>
          <cell r="C29" t="str">
            <v>Kern</v>
          </cell>
          <cell r="F29">
            <v>4281</v>
          </cell>
          <cell r="G29">
            <v>1</v>
          </cell>
          <cell r="H29">
            <v>1</v>
          </cell>
          <cell r="I29">
            <v>61.42861044982881</v>
          </cell>
          <cell r="J29">
            <v>0</v>
          </cell>
          <cell r="K29">
            <v>0</v>
          </cell>
          <cell r="L29">
            <v>0</v>
          </cell>
          <cell r="M29">
            <v>48.830002</v>
          </cell>
          <cell r="N29">
            <v>0</v>
          </cell>
          <cell r="O29">
            <v>0</v>
          </cell>
          <cell r="P29">
            <v>1</v>
          </cell>
          <cell r="Q29">
            <v>84.151190688302293</v>
          </cell>
          <cell r="R29">
            <v>0</v>
          </cell>
          <cell r="S29">
            <v>0</v>
          </cell>
          <cell r="T29">
            <v>0</v>
          </cell>
          <cell r="U29">
            <v>0</v>
          </cell>
          <cell r="V29">
            <v>0</v>
          </cell>
          <cell r="Y29">
            <v>8.003396012479941</v>
          </cell>
          <cell r="Z29">
            <v>1.0449999999999999</v>
          </cell>
          <cell r="AA29">
            <v>1</v>
          </cell>
          <cell r="AC29">
            <v>0</v>
          </cell>
          <cell r="AD29">
            <v>0.5</v>
          </cell>
          <cell r="AE29">
            <v>0</v>
          </cell>
          <cell r="AF29">
            <v>0</v>
          </cell>
          <cell r="AG29">
            <v>174.22</v>
          </cell>
        </row>
        <row r="30">
          <cell r="A30" t="str">
            <v>004209</v>
          </cell>
          <cell r="B30" t="str">
            <v>004209 - Bakersfield Family Medical Ctr</v>
          </cell>
          <cell r="C30" t="str">
            <v>Kern</v>
          </cell>
          <cell r="F30">
            <v>1467</v>
          </cell>
          <cell r="G30">
            <v>1</v>
          </cell>
          <cell r="H30">
            <v>1</v>
          </cell>
          <cell r="I30">
            <v>64.261747910531241</v>
          </cell>
          <cell r="J30">
            <v>0</v>
          </cell>
          <cell r="K30">
            <v>0</v>
          </cell>
          <cell r="L30">
            <v>0</v>
          </cell>
          <cell r="M30">
            <v>0</v>
          </cell>
          <cell r="N30">
            <v>0</v>
          </cell>
          <cell r="O30">
            <v>1</v>
          </cell>
          <cell r="P30">
            <v>1</v>
          </cell>
          <cell r="Q30">
            <v>51.484095754529157</v>
          </cell>
          <cell r="R30">
            <v>0</v>
          </cell>
          <cell r="S30">
            <v>0</v>
          </cell>
          <cell r="T30">
            <v>0</v>
          </cell>
          <cell r="U30">
            <v>0</v>
          </cell>
          <cell r="V30">
            <v>0</v>
          </cell>
          <cell r="Y30">
            <v>4.6472983267201062</v>
          </cell>
          <cell r="Z30">
            <v>1.0449999999999999</v>
          </cell>
          <cell r="AA30">
            <v>1</v>
          </cell>
          <cell r="AC30">
            <v>0</v>
          </cell>
          <cell r="AD30">
            <v>0.5</v>
          </cell>
          <cell r="AE30">
            <v>0.2</v>
          </cell>
          <cell r="AF30">
            <v>0</v>
          </cell>
          <cell r="AG30">
            <v>174.22</v>
          </cell>
        </row>
        <row r="31">
          <cell r="A31" t="str">
            <v>007665</v>
          </cell>
          <cell r="B31" t="str">
            <v>007665 - Heritage Physician Network</v>
          </cell>
          <cell r="C31" t="str">
            <v>Kern</v>
          </cell>
          <cell r="F31">
            <v>1533</v>
          </cell>
          <cell r="G31">
            <v>1</v>
          </cell>
          <cell r="H31">
            <v>1</v>
          </cell>
          <cell r="I31">
            <v>64.247736767739525</v>
          </cell>
          <cell r="J31">
            <v>0</v>
          </cell>
          <cell r="K31">
            <v>0</v>
          </cell>
          <cell r="L31">
            <v>0</v>
          </cell>
          <cell r="M31">
            <v>0</v>
          </cell>
          <cell r="N31">
            <v>0</v>
          </cell>
          <cell r="O31">
            <v>1</v>
          </cell>
          <cell r="P31">
            <v>1</v>
          </cell>
          <cell r="Q31">
            <v>50.915975582831599</v>
          </cell>
          <cell r="R31">
            <v>0</v>
          </cell>
          <cell r="S31">
            <v>0</v>
          </cell>
          <cell r="T31">
            <v>0</v>
          </cell>
          <cell r="U31">
            <v>0</v>
          </cell>
          <cell r="V31">
            <v>0</v>
          </cell>
          <cell r="Y31">
            <v>4.3933634874886724</v>
          </cell>
          <cell r="Z31">
            <v>1.0449999999999999</v>
          </cell>
          <cell r="AA31">
            <v>1</v>
          </cell>
          <cell r="AC31">
            <v>0</v>
          </cell>
          <cell r="AD31">
            <v>0.5</v>
          </cell>
          <cell r="AE31">
            <v>0.2</v>
          </cell>
          <cell r="AF31">
            <v>0</v>
          </cell>
          <cell r="AG31">
            <v>174.22</v>
          </cell>
        </row>
        <row r="32">
          <cell r="A32" t="str">
            <v>012144</v>
          </cell>
          <cell r="B32" t="str">
            <v>012144 - Delano Regional Med Grp</v>
          </cell>
          <cell r="C32" t="str">
            <v>Kern</v>
          </cell>
          <cell r="F32">
            <v>681</v>
          </cell>
          <cell r="G32">
            <v>1</v>
          </cell>
          <cell r="H32">
            <v>1</v>
          </cell>
          <cell r="I32">
            <v>51.474734488533429</v>
          </cell>
          <cell r="J32">
            <v>0</v>
          </cell>
          <cell r="K32">
            <v>0</v>
          </cell>
          <cell r="L32">
            <v>0</v>
          </cell>
          <cell r="M32">
            <v>0</v>
          </cell>
          <cell r="N32">
            <v>0</v>
          </cell>
          <cell r="O32">
            <v>0</v>
          </cell>
          <cell r="P32">
            <v>1</v>
          </cell>
          <cell r="Q32">
            <v>72.639196812005068</v>
          </cell>
          <cell r="R32">
            <v>0</v>
          </cell>
          <cell r="S32">
            <v>0</v>
          </cell>
          <cell r="T32">
            <v>0</v>
          </cell>
          <cell r="U32">
            <v>0</v>
          </cell>
          <cell r="V32">
            <v>0</v>
          </cell>
          <cell r="Y32">
            <v>3.3613638965021884</v>
          </cell>
          <cell r="Z32">
            <v>1.0449999999999999</v>
          </cell>
          <cell r="AA32">
            <v>1</v>
          </cell>
          <cell r="AC32">
            <v>1E-4</v>
          </cell>
          <cell r="AD32">
            <v>0</v>
          </cell>
          <cell r="AE32">
            <v>0</v>
          </cell>
          <cell r="AF32">
            <v>0</v>
          </cell>
          <cell r="AG32">
            <v>174.22</v>
          </cell>
        </row>
        <row r="33">
          <cell r="A33" t="str">
            <v>016406</v>
          </cell>
          <cell r="B33" t="str">
            <v>016406 - Sante Community Phys-Kings</v>
          </cell>
          <cell r="C33" t="str">
            <v>Kings</v>
          </cell>
          <cell r="F33">
            <v>1263</v>
          </cell>
          <cell r="G33">
            <v>1</v>
          </cell>
          <cell r="H33">
            <v>1</v>
          </cell>
          <cell r="I33">
            <v>61.673411561363942</v>
          </cell>
          <cell r="J33">
            <v>0</v>
          </cell>
          <cell r="K33">
            <v>0</v>
          </cell>
          <cell r="L33">
            <v>0</v>
          </cell>
          <cell r="M33">
            <v>0</v>
          </cell>
          <cell r="N33">
            <v>0</v>
          </cell>
          <cell r="O33">
            <v>0</v>
          </cell>
          <cell r="P33">
            <v>1</v>
          </cell>
          <cell r="Q33">
            <v>106.47057481492934</v>
          </cell>
          <cell r="R33">
            <v>0</v>
          </cell>
          <cell r="S33">
            <v>0</v>
          </cell>
          <cell r="T33">
            <v>0</v>
          </cell>
          <cell r="U33">
            <v>0</v>
          </cell>
          <cell r="V33">
            <v>0</v>
          </cell>
          <cell r="Y33">
            <v>8.8826242726692204</v>
          </cell>
          <cell r="Z33">
            <v>1.0449999999999999</v>
          </cell>
          <cell r="AA33">
            <v>0</v>
          </cell>
          <cell r="AC33">
            <v>0.15</v>
          </cell>
          <cell r="AD33">
            <v>0</v>
          </cell>
          <cell r="AE33">
            <v>0</v>
          </cell>
          <cell r="AF33">
            <v>0</v>
          </cell>
          <cell r="AG33">
            <v>212.16</v>
          </cell>
        </row>
        <row r="34">
          <cell r="A34" t="str">
            <v>001009</v>
          </cell>
          <cell r="B34" t="str">
            <v>001009 - Community Med Gp of W Valley</v>
          </cell>
          <cell r="C34" t="str">
            <v>Los Angeles</v>
          </cell>
          <cell r="F34">
            <v>5393</v>
          </cell>
          <cell r="G34">
            <v>1</v>
          </cell>
          <cell r="H34">
            <v>1</v>
          </cell>
          <cell r="I34">
            <v>51.828701008990365</v>
          </cell>
          <cell r="J34">
            <v>0</v>
          </cell>
          <cell r="K34">
            <v>0</v>
          </cell>
          <cell r="L34">
            <v>0</v>
          </cell>
          <cell r="M34">
            <v>0</v>
          </cell>
          <cell r="N34">
            <v>44.419998</v>
          </cell>
          <cell r="O34">
            <v>0</v>
          </cell>
          <cell r="P34">
            <v>1</v>
          </cell>
          <cell r="Q34">
            <v>85.393916175775587</v>
          </cell>
          <cell r="R34">
            <v>0</v>
          </cell>
          <cell r="S34">
            <v>0</v>
          </cell>
          <cell r="T34">
            <v>0</v>
          </cell>
          <cell r="U34">
            <v>0</v>
          </cell>
          <cell r="V34">
            <v>0</v>
          </cell>
          <cell r="Y34">
            <v>3.6054735478311937</v>
          </cell>
          <cell r="Z34">
            <v>1.0449999999999999</v>
          </cell>
          <cell r="AA34">
            <v>1</v>
          </cell>
          <cell r="AC34">
            <v>0</v>
          </cell>
          <cell r="AD34">
            <v>0</v>
          </cell>
          <cell r="AE34">
            <v>0</v>
          </cell>
          <cell r="AF34">
            <v>0</v>
          </cell>
          <cell r="AG34">
            <v>154.27000000000001</v>
          </cell>
        </row>
        <row r="35">
          <cell r="A35" t="str">
            <v>001010</v>
          </cell>
          <cell r="B35" t="str">
            <v>001010 - Facey Medical Foundation</v>
          </cell>
          <cell r="C35" t="str">
            <v>Los Angeles</v>
          </cell>
          <cell r="F35">
            <v>9637</v>
          </cell>
          <cell r="G35">
            <v>1</v>
          </cell>
          <cell r="H35">
            <v>1</v>
          </cell>
          <cell r="I35">
            <v>60.88304798430466</v>
          </cell>
          <cell r="J35">
            <v>0</v>
          </cell>
          <cell r="K35">
            <v>0</v>
          </cell>
          <cell r="L35">
            <v>0</v>
          </cell>
          <cell r="M35">
            <v>0</v>
          </cell>
          <cell r="N35">
            <v>51</v>
          </cell>
          <cell r="O35">
            <v>1</v>
          </cell>
          <cell r="P35">
            <v>1</v>
          </cell>
          <cell r="Q35">
            <v>49.443020299147115</v>
          </cell>
          <cell r="R35">
            <v>1</v>
          </cell>
          <cell r="S35">
            <v>0</v>
          </cell>
          <cell r="T35">
            <v>0</v>
          </cell>
          <cell r="U35">
            <v>0</v>
          </cell>
          <cell r="V35">
            <v>0</v>
          </cell>
          <cell r="Y35">
            <v>3.7231682918788795</v>
          </cell>
          <cell r="Z35">
            <v>1.0449999999999999</v>
          </cell>
          <cell r="AA35">
            <v>1</v>
          </cell>
          <cell r="AC35">
            <v>0</v>
          </cell>
          <cell r="AD35">
            <v>0</v>
          </cell>
          <cell r="AE35">
            <v>0</v>
          </cell>
          <cell r="AF35">
            <v>0</v>
          </cell>
          <cell r="AG35">
            <v>154.27000000000001</v>
          </cell>
        </row>
        <row r="36">
          <cell r="A36" t="str">
            <v>001018</v>
          </cell>
          <cell r="B36" t="str">
            <v>001018 - Healthcare Partners Med Grp</v>
          </cell>
          <cell r="C36" t="str">
            <v>Los Angeles</v>
          </cell>
          <cell r="F36">
            <v>21694</v>
          </cell>
          <cell r="G36">
            <v>1</v>
          </cell>
          <cell r="H36">
            <v>1</v>
          </cell>
          <cell r="I36">
            <v>81.157395319703625</v>
          </cell>
          <cell r="J36">
            <v>1</v>
          </cell>
          <cell r="K36">
            <v>0</v>
          </cell>
          <cell r="L36">
            <v>0</v>
          </cell>
          <cell r="M36">
            <v>0</v>
          </cell>
          <cell r="N36">
            <v>0</v>
          </cell>
          <cell r="O36">
            <v>1</v>
          </cell>
          <cell r="P36">
            <v>1</v>
          </cell>
          <cell r="Q36">
            <v>43.133107800442765</v>
          </cell>
          <cell r="R36">
            <v>1</v>
          </cell>
          <cell r="S36">
            <v>0</v>
          </cell>
          <cell r="T36">
            <v>0</v>
          </cell>
          <cell r="U36">
            <v>0</v>
          </cell>
          <cell r="V36">
            <v>0</v>
          </cell>
          <cell r="Y36">
            <v>4.9408503989420156E-4</v>
          </cell>
          <cell r="Z36">
            <v>1.0449999999999999</v>
          </cell>
          <cell r="AA36">
            <v>1</v>
          </cell>
          <cell r="AC36">
            <v>0.15</v>
          </cell>
          <cell r="AD36">
            <v>0</v>
          </cell>
          <cell r="AE36">
            <v>0</v>
          </cell>
          <cell r="AF36">
            <v>0</v>
          </cell>
          <cell r="AG36">
            <v>154.27000000000001</v>
          </cell>
        </row>
        <row r="37">
          <cell r="A37" t="str">
            <v>001025</v>
          </cell>
          <cell r="B37" t="str">
            <v>001025 - Prairie Medical Group</v>
          </cell>
          <cell r="C37" t="str">
            <v>Los Angeles</v>
          </cell>
          <cell r="F37">
            <v>4893</v>
          </cell>
          <cell r="G37">
            <v>1</v>
          </cell>
          <cell r="H37">
            <v>1</v>
          </cell>
          <cell r="I37">
            <v>48.1066440040942</v>
          </cell>
          <cell r="J37">
            <v>0</v>
          </cell>
          <cell r="K37">
            <v>0</v>
          </cell>
          <cell r="L37">
            <v>0</v>
          </cell>
          <cell r="M37">
            <v>0</v>
          </cell>
          <cell r="N37">
            <v>0</v>
          </cell>
          <cell r="O37">
            <v>0</v>
          </cell>
          <cell r="P37">
            <v>1</v>
          </cell>
          <cell r="Q37">
            <v>75.693028035889583</v>
          </cell>
          <cell r="R37">
            <v>0</v>
          </cell>
          <cell r="S37">
            <v>0</v>
          </cell>
          <cell r="T37">
            <v>0</v>
          </cell>
          <cell r="U37">
            <v>0</v>
          </cell>
          <cell r="V37">
            <v>0</v>
          </cell>
          <cell r="Y37">
            <v>3.6385568482298472</v>
          </cell>
          <cell r="Z37">
            <v>1.0449999999999999</v>
          </cell>
          <cell r="AA37">
            <v>1</v>
          </cell>
          <cell r="AC37">
            <v>0.15</v>
          </cell>
          <cell r="AD37">
            <v>0</v>
          </cell>
          <cell r="AE37">
            <v>0</v>
          </cell>
          <cell r="AF37">
            <v>0</v>
          </cell>
          <cell r="AG37">
            <v>154.27000000000001</v>
          </cell>
        </row>
        <row r="38">
          <cell r="A38" t="str">
            <v>001027</v>
          </cell>
          <cell r="B38" t="str">
            <v>001027 - Healthcare Partners - South Ba</v>
          </cell>
          <cell r="C38" t="str">
            <v>Los Angeles</v>
          </cell>
          <cell r="F38">
            <v>19298</v>
          </cell>
          <cell r="G38">
            <v>1</v>
          </cell>
          <cell r="H38">
            <v>1</v>
          </cell>
          <cell r="I38">
            <v>81.410230256358432</v>
          </cell>
          <cell r="J38">
            <v>1</v>
          </cell>
          <cell r="K38">
            <v>0</v>
          </cell>
          <cell r="L38">
            <v>0</v>
          </cell>
          <cell r="M38">
            <v>0</v>
          </cell>
          <cell r="N38">
            <v>0</v>
          </cell>
          <cell r="O38">
            <v>1</v>
          </cell>
          <cell r="P38">
            <v>1</v>
          </cell>
          <cell r="Q38">
            <v>42.374150153002532</v>
          </cell>
          <cell r="R38">
            <v>1</v>
          </cell>
          <cell r="S38">
            <v>0</v>
          </cell>
          <cell r="T38">
            <v>0</v>
          </cell>
          <cell r="U38">
            <v>0</v>
          </cell>
          <cell r="V38">
            <v>0</v>
          </cell>
          <cell r="Y38">
            <v>3.5275791115977952</v>
          </cell>
          <cell r="Z38">
            <v>1.0449999999999999</v>
          </cell>
          <cell r="AA38">
            <v>1</v>
          </cell>
          <cell r="AC38">
            <v>0.15</v>
          </cell>
          <cell r="AD38">
            <v>0</v>
          </cell>
          <cell r="AE38">
            <v>0</v>
          </cell>
          <cell r="AF38">
            <v>0</v>
          </cell>
          <cell r="AG38">
            <v>154.27000000000001</v>
          </cell>
        </row>
        <row r="39">
          <cell r="A39" t="str">
            <v>001037</v>
          </cell>
          <cell r="B39" t="str">
            <v>001037 - All Care Medical Group</v>
          </cell>
          <cell r="C39" t="str">
            <v>Los Angeles</v>
          </cell>
          <cell r="F39">
            <v>1322</v>
          </cell>
          <cell r="G39">
            <v>1</v>
          </cell>
          <cell r="H39">
            <v>1</v>
          </cell>
          <cell r="I39">
            <v>51.295151664773208</v>
          </cell>
          <cell r="J39">
            <v>0</v>
          </cell>
          <cell r="K39">
            <v>0</v>
          </cell>
          <cell r="L39">
            <v>0</v>
          </cell>
          <cell r="M39">
            <v>0</v>
          </cell>
          <cell r="N39">
            <v>0</v>
          </cell>
          <cell r="O39">
            <v>1</v>
          </cell>
          <cell r="P39">
            <v>1</v>
          </cell>
          <cell r="Q39">
            <v>47.372745426750434</v>
          </cell>
          <cell r="R39">
            <v>0</v>
          </cell>
          <cell r="S39">
            <v>0</v>
          </cell>
          <cell r="T39">
            <v>0</v>
          </cell>
          <cell r="U39">
            <v>0</v>
          </cell>
          <cell r="V39">
            <v>0</v>
          </cell>
          <cell r="Y39">
            <v>4.2198729837769449</v>
          </cell>
          <cell r="Z39">
            <v>1.0449999999999999</v>
          </cell>
          <cell r="AA39">
            <v>1</v>
          </cell>
          <cell r="AC39">
            <v>0.15</v>
          </cell>
          <cell r="AD39">
            <v>0</v>
          </cell>
          <cell r="AE39">
            <v>0</v>
          </cell>
          <cell r="AF39">
            <v>0</v>
          </cell>
          <cell r="AG39">
            <v>154.27000000000001</v>
          </cell>
        </row>
        <row r="40">
          <cell r="A40" t="str">
            <v>001040</v>
          </cell>
          <cell r="B40" t="str">
            <v>001040 - West Covina Medical Clinic</v>
          </cell>
          <cell r="C40" t="str">
            <v>Los Angeles</v>
          </cell>
          <cell r="F40">
            <v>5613</v>
          </cell>
          <cell r="G40">
            <v>1</v>
          </cell>
          <cell r="H40">
            <v>1</v>
          </cell>
          <cell r="I40">
            <v>45.833598356754109</v>
          </cell>
          <cell r="J40">
            <v>0</v>
          </cell>
          <cell r="K40">
            <v>0</v>
          </cell>
          <cell r="L40">
            <v>0</v>
          </cell>
          <cell r="M40">
            <v>0</v>
          </cell>
          <cell r="N40">
            <v>0</v>
          </cell>
          <cell r="O40">
            <v>0</v>
          </cell>
          <cell r="P40">
            <v>1</v>
          </cell>
          <cell r="Q40">
            <v>65.242000583954209</v>
          </cell>
          <cell r="R40">
            <v>0</v>
          </cell>
          <cell r="S40">
            <v>0</v>
          </cell>
          <cell r="T40">
            <v>0</v>
          </cell>
          <cell r="U40">
            <v>0</v>
          </cell>
          <cell r="V40">
            <v>0</v>
          </cell>
          <cell r="Y40">
            <v>3.8412773529161908</v>
          </cell>
          <cell r="Z40">
            <v>1.0449999999999999</v>
          </cell>
          <cell r="AA40">
            <v>1</v>
          </cell>
          <cell r="AC40">
            <v>0.15</v>
          </cell>
          <cell r="AD40">
            <v>1</v>
          </cell>
          <cell r="AE40">
            <v>0</v>
          </cell>
          <cell r="AF40">
            <v>0</v>
          </cell>
          <cell r="AG40">
            <v>154.27000000000001</v>
          </cell>
        </row>
        <row r="41">
          <cell r="A41" t="str">
            <v>001043</v>
          </cell>
          <cell r="B41" t="str">
            <v>001043 - Adventist Health/East La</v>
          </cell>
          <cell r="C41" t="str">
            <v>Los Angeles</v>
          </cell>
          <cell r="F41">
            <v>0</v>
          </cell>
          <cell r="G41">
            <v>1</v>
          </cell>
          <cell r="H41">
            <v>1</v>
          </cell>
          <cell r="I41">
            <v>52.389505378643079</v>
          </cell>
          <cell r="J41">
            <v>0</v>
          </cell>
          <cell r="K41">
            <v>0</v>
          </cell>
          <cell r="L41">
            <v>0</v>
          </cell>
          <cell r="M41">
            <v>0</v>
          </cell>
          <cell r="N41">
            <v>40.590000000000003</v>
          </cell>
          <cell r="O41">
            <v>0</v>
          </cell>
          <cell r="P41">
            <v>1</v>
          </cell>
          <cell r="Q41">
            <v>66.727509249003816</v>
          </cell>
          <cell r="R41">
            <v>0</v>
          </cell>
          <cell r="S41">
            <v>0</v>
          </cell>
          <cell r="T41">
            <v>0</v>
          </cell>
          <cell r="U41">
            <v>0</v>
          </cell>
          <cell r="V41">
            <v>0</v>
          </cell>
          <cell r="Y41">
            <v>3.9838346048400162</v>
          </cell>
          <cell r="Z41">
            <v>1.0449999999999999</v>
          </cell>
          <cell r="AA41">
            <v>1</v>
          </cell>
          <cell r="AC41">
            <v>0</v>
          </cell>
          <cell r="AD41">
            <v>0</v>
          </cell>
          <cell r="AE41">
            <v>0</v>
          </cell>
          <cell r="AF41">
            <v>0</v>
          </cell>
          <cell r="AG41">
            <v>154.27000000000001</v>
          </cell>
        </row>
        <row r="42">
          <cell r="A42" t="str">
            <v>002279</v>
          </cell>
          <cell r="B42" t="str">
            <v>002279 - Physicians of Grtr Long Beach</v>
          </cell>
          <cell r="C42" t="str">
            <v>Los Angeles</v>
          </cell>
          <cell r="F42">
            <v>3939</v>
          </cell>
          <cell r="G42">
            <v>1</v>
          </cell>
          <cell r="H42">
            <v>1</v>
          </cell>
          <cell r="I42">
            <v>48.355275193247962</v>
          </cell>
          <cell r="J42">
            <v>0</v>
          </cell>
          <cell r="K42">
            <v>0</v>
          </cell>
          <cell r="L42">
            <v>0</v>
          </cell>
          <cell r="M42">
            <v>0</v>
          </cell>
          <cell r="N42">
            <v>0</v>
          </cell>
          <cell r="O42">
            <v>1</v>
          </cell>
          <cell r="P42">
            <v>1</v>
          </cell>
          <cell r="Q42">
            <v>57.133483723601373</v>
          </cell>
          <cell r="R42">
            <v>0</v>
          </cell>
          <cell r="S42">
            <v>0</v>
          </cell>
          <cell r="T42">
            <v>0</v>
          </cell>
          <cell r="U42">
            <v>0</v>
          </cell>
          <cell r="V42">
            <v>0</v>
          </cell>
          <cell r="Y42">
            <v>4.8375459778916099</v>
          </cell>
          <cell r="Z42">
            <v>1.0449999999999999</v>
          </cell>
          <cell r="AA42">
            <v>1</v>
          </cell>
          <cell r="AC42">
            <v>0.15</v>
          </cell>
          <cell r="AD42">
            <v>0.33339999999999997</v>
          </cell>
          <cell r="AE42">
            <v>0.19</v>
          </cell>
          <cell r="AF42">
            <v>0</v>
          </cell>
          <cell r="AG42">
            <v>154.27000000000001</v>
          </cell>
        </row>
        <row r="43">
          <cell r="A43" t="str">
            <v>002351</v>
          </cell>
          <cell r="B43" t="str">
            <v>002351 - Sierra Medical Group</v>
          </cell>
          <cell r="C43" t="str">
            <v>Los Angeles</v>
          </cell>
          <cell r="F43">
            <v>4036</v>
          </cell>
          <cell r="G43">
            <v>1</v>
          </cell>
          <cell r="H43">
            <v>1</v>
          </cell>
          <cell r="I43">
            <v>51.399323505102238</v>
          </cell>
          <cell r="J43">
            <v>0</v>
          </cell>
          <cell r="K43">
            <v>0</v>
          </cell>
          <cell r="L43">
            <v>0</v>
          </cell>
          <cell r="M43">
            <v>0</v>
          </cell>
          <cell r="N43">
            <v>0</v>
          </cell>
          <cell r="O43">
            <v>0</v>
          </cell>
          <cell r="P43">
            <v>1</v>
          </cell>
          <cell r="Q43">
            <v>70.111897225051607</v>
          </cell>
          <cell r="R43">
            <v>0</v>
          </cell>
          <cell r="S43">
            <v>0</v>
          </cell>
          <cell r="T43">
            <v>0</v>
          </cell>
          <cell r="U43">
            <v>0</v>
          </cell>
          <cell r="V43">
            <v>0</v>
          </cell>
          <cell r="Y43">
            <v>4.0138401656639164</v>
          </cell>
          <cell r="Z43">
            <v>1.0449999999999999</v>
          </cell>
          <cell r="AA43">
            <v>1</v>
          </cell>
          <cell r="AC43">
            <v>0.15</v>
          </cell>
          <cell r="AD43">
            <v>1</v>
          </cell>
          <cell r="AE43">
            <v>0</v>
          </cell>
          <cell r="AF43">
            <v>0</v>
          </cell>
          <cell r="AG43">
            <v>154.27000000000001</v>
          </cell>
        </row>
        <row r="44">
          <cell r="A44" t="str">
            <v>003447</v>
          </cell>
          <cell r="B44" t="str">
            <v>003447 - Promed Hlth Ntwk/Pomona Vly</v>
          </cell>
          <cell r="C44" t="str">
            <v>Los Angeles</v>
          </cell>
          <cell r="F44">
            <v>9639</v>
          </cell>
          <cell r="G44">
            <v>1</v>
          </cell>
          <cell r="H44">
            <v>1</v>
          </cell>
          <cell r="I44">
            <v>51.513094881990114</v>
          </cell>
          <cell r="J44">
            <v>0</v>
          </cell>
          <cell r="K44">
            <v>0</v>
          </cell>
          <cell r="L44">
            <v>0</v>
          </cell>
          <cell r="M44">
            <v>0</v>
          </cell>
          <cell r="N44">
            <v>0</v>
          </cell>
          <cell r="O44">
            <v>0</v>
          </cell>
          <cell r="P44">
            <v>1</v>
          </cell>
          <cell r="Q44">
            <v>84.985976085089135</v>
          </cell>
          <cell r="R44">
            <v>0</v>
          </cell>
          <cell r="S44">
            <v>0</v>
          </cell>
          <cell r="T44">
            <v>0</v>
          </cell>
          <cell r="U44">
            <v>0</v>
          </cell>
          <cell r="V44">
            <v>0</v>
          </cell>
          <cell r="Y44">
            <v>3.7017463611802253</v>
          </cell>
          <cell r="Z44">
            <v>1.0449999999999999</v>
          </cell>
          <cell r="AA44">
            <v>1</v>
          </cell>
          <cell r="AC44">
            <v>0.1</v>
          </cell>
          <cell r="AD44">
            <v>0</v>
          </cell>
          <cell r="AE44">
            <v>0</v>
          </cell>
          <cell r="AF44">
            <v>0</v>
          </cell>
          <cell r="AG44">
            <v>154.27000000000001</v>
          </cell>
        </row>
        <row r="45">
          <cell r="A45" t="str">
            <v>003804</v>
          </cell>
          <cell r="B45" t="str">
            <v>003804 - High Desert Medical Group</v>
          </cell>
          <cell r="C45" t="str">
            <v>Los Angeles</v>
          </cell>
          <cell r="F45">
            <v>7510</v>
          </cell>
          <cell r="G45">
            <v>1</v>
          </cell>
          <cell r="H45">
            <v>1</v>
          </cell>
          <cell r="I45">
            <v>65.225902197179352</v>
          </cell>
          <cell r="J45">
            <v>0</v>
          </cell>
          <cell r="K45">
            <v>0</v>
          </cell>
          <cell r="L45">
            <v>0</v>
          </cell>
          <cell r="M45">
            <v>0</v>
          </cell>
          <cell r="N45">
            <v>0</v>
          </cell>
          <cell r="O45">
            <v>1</v>
          </cell>
          <cell r="P45">
            <v>1</v>
          </cell>
          <cell r="Q45">
            <v>48.881271849734105</v>
          </cell>
          <cell r="R45">
            <v>0</v>
          </cell>
          <cell r="S45">
            <v>0</v>
          </cell>
          <cell r="T45">
            <v>0</v>
          </cell>
          <cell r="U45">
            <v>0</v>
          </cell>
          <cell r="V45">
            <v>0</v>
          </cell>
          <cell r="Y45">
            <v>3.9690101965563835</v>
          </cell>
          <cell r="Z45">
            <v>1.0449999999999999</v>
          </cell>
          <cell r="AA45">
            <v>1</v>
          </cell>
          <cell r="AC45">
            <v>0</v>
          </cell>
          <cell r="AD45">
            <v>0.5</v>
          </cell>
          <cell r="AE45">
            <v>0.2</v>
          </cell>
          <cell r="AF45">
            <v>0</v>
          </cell>
          <cell r="AG45">
            <v>154.27000000000001</v>
          </cell>
        </row>
        <row r="46">
          <cell r="A46" t="str">
            <v>004539</v>
          </cell>
          <cell r="B46" t="str">
            <v>004539 - Lakeside MG North Valley</v>
          </cell>
          <cell r="C46" t="str">
            <v>Los Angeles</v>
          </cell>
          <cell r="F46">
            <v>1902</v>
          </cell>
          <cell r="G46">
            <v>1</v>
          </cell>
          <cell r="H46">
            <v>1</v>
          </cell>
          <cell r="I46">
            <v>46.202424892894598</v>
          </cell>
          <cell r="J46">
            <v>0</v>
          </cell>
          <cell r="K46">
            <v>0</v>
          </cell>
          <cell r="L46">
            <v>0</v>
          </cell>
          <cell r="M46">
            <v>0</v>
          </cell>
          <cell r="N46">
            <v>43.360000999999997</v>
          </cell>
          <cell r="O46">
            <v>0</v>
          </cell>
          <cell r="P46">
            <v>1</v>
          </cell>
          <cell r="Q46">
            <v>57.73932689210654</v>
          </cell>
          <cell r="R46">
            <v>0</v>
          </cell>
          <cell r="S46">
            <v>0</v>
          </cell>
          <cell r="T46">
            <v>0</v>
          </cell>
          <cell r="U46">
            <v>0</v>
          </cell>
          <cell r="V46">
            <v>0</v>
          </cell>
          <cell r="Y46">
            <v>3.4361119533940125</v>
          </cell>
          <cell r="Z46">
            <v>1.0449999999999999</v>
          </cell>
          <cell r="AA46">
            <v>1</v>
          </cell>
          <cell r="AC46">
            <v>0</v>
          </cell>
          <cell r="AD46">
            <v>0</v>
          </cell>
          <cell r="AE46">
            <v>0</v>
          </cell>
          <cell r="AF46">
            <v>0</v>
          </cell>
          <cell r="AG46">
            <v>154.27000000000001</v>
          </cell>
        </row>
        <row r="47">
          <cell r="A47" t="str">
            <v>004836</v>
          </cell>
          <cell r="B47" t="str">
            <v>004836 - Hispanic Physician Ipa/Clinica</v>
          </cell>
          <cell r="C47" t="str">
            <v>Los Angeles</v>
          </cell>
          <cell r="F47">
            <v>587</v>
          </cell>
          <cell r="G47">
            <v>1</v>
          </cell>
          <cell r="H47">
            <v>1</v>
          </cell>
          <cell r="I47">
            <v>43.489030276298102</v>
          </cell>
          <cell r="J47">
            <v>0</v>
          </cell>
          <cell r="K47">
            <v>0</v>
          </cell>
          <cell r="L47">
            <v>0</v>
          </cell>
          <cell r="M47">
            <v>0</v>
          </cell>
          <cell r="N47">
            <v>0</v>
          </cell>
          <cell r="O47">
            <v>0</v>
          </cell>
          <cell r="P47">
            <v>1</v>
          </cell>
          <cell r="Q47">
            <v>42.298551266259182</v>
          </cell>
          <cell r="R47">
            <v>0</v>
          </cell>
          <cell r="S47">
            <v>0</v>
          </cell>
          <cell r="T47">
            <v>0</v>
          </cell>
          <cell r="U47">
            <v>0</v>
          </cell>
          <cell r="V47">
            <v>0</v>
          </cell>
          <cell r="Y47">
            <v>4.1281178491565917</v>
          </cell>
          <cell r="Z47">
            <v>1.0449999999999999</v>
          </cell>
          <cell r="AA47">
            <v>1</v>
          </cell>
          <cell r="AC47">
            <v>0.15</v>
          </cell>
          <cell r="AD47">
            <v>0.5</v>
          </cell>
          <cell r="AE47">
            <v>0.53500000000000003</v>
          </cell>
          <cell r="AF47">
            <v>0</v>
          </cell>
          <cell r="AG47">
            <v>154.27000000000001</v>
          </cell>
        </row>
        <row r="48">
          <cell r="A48" t="str">
            <v>004928</v>
          </cell>
          <cell r="B48" t="str">
            <v>004928 - Facey/Alhambra Medical Clinic</v>
          </cell>
          <cell r="C48" t="str">
            <v>Los Angeles</v>
          </cell>
          <cell r="F48">
            <v>1844</v>
          </cell>
          <cell r="G48">
            <v>1</v>
          </cell>
          <cell r="H48">
            <v>1</v>
          </cell>
          <cell r="I48">
            <v>58.440834898565242</v>
          </cell>
          <cell r="J48">
            <v>0</v>
          </cell>
          <cell r="K48">
            <v>0</v>
          </cell>
          <cell r="L48">
            <v>0</v>
          </cell>
          <cell r="M48">
            <v>0</v>
          </cell>
          <cell r="N48">
            <v>51</v>
          </cell>
          <cell r="O48">
            <v>1</v>
          </cell>
          <cell r="P48">
            <v>1</v>
          </cell>
          <cell r="Q48">
            <v>52.61331215958414</v>
          </cell>
          <cell r="R48">
            <v>0</v>
          </cell>
          <cell r="S48">
            <v>0</v>
          </cell>
          <cell r="T48">
            <v>0</v>
          </cell>
          <cell r="U48">
            <v>0</v>
          </cell>
          <cell r="V48">
            <v>40.720001000000003</v>
          </cell>
          <cell r="Y48">
            <v>3.7771368844258908</v>
          </cell>
          <cell r="Z48">
            <v>1.0449999999999999</v>
          </cell>
          <cell r="AA48">
            <v>1</v>
          </cell>
          <cell r="AC48">
            <v>0</v>
          </cell>
          <cell r="AD48">
            <v>0</v>
          </cell>
          <cell r="AE48">
            <v>0</v>
          </cell>
          <cell r="AF48">
            <v>0</v>
          </cell>
          <cell r="AG48">
            <v>154.27000000000001</v>
          </cell>
        </row>
        <row r="49">
          <cell r="A49" t="str">
            <v>005169</v>
          </cell>
          <cell r="B49" t="str">
            <v>005169 - Freeman Medical Group IPA</v>
          </cell>
          <cell r="C49" t="str">
            <v>Los Angeles</v>
          </cell>
          <cell r="F49">
            <v>2288</v>
          </cell>
          <cell r="G49">
            <v>1</v>
          </cell>
          <cell r="H49">
            <v>1</v>
          </cell>
          <cell r="I49">
            <v>44.724730361896434</v>
          </cell>
          <cell r="J49">
            <v>0</v>
          </cell>
          <cell r="K49">
            <v>0</v>
          </cell>
          <cell r="L49">
            <v>0</v>
          </cell>
          <cell r="M49">
            <v>0</v>
          </cell>
          <cell r="N49">
            <v>0</v>
          </cell>
          <cell r="O49">
            <v>0</v>
          </cell>
          <cell r="P49">
            <v>1</v>
          </cell>
          <cell r="Q49">
            <v>79.5939806699499</v>
          </cell>
          <cell r="R49">
            <v>0</v>
          </cell>
          <cell r="S49">
            <v>0</v>
          </cell>
          <cell r="T49">
            <v>0</v>
          </cell>
          <cell r="U49">
            <v>0</v>
          </cell>
          <cell r="V49">
            <v>0</v>
          </cell>
          <cell r="Y49">
            <v>3.588201949709338</v>
          </cell>
          <cell r="Z49">
            <v>1.0449999999999999</v>
          </cell>
          <cell r="AA49">
            <v>1</v>
          </cell>
          <cell r="AC49">
            <v>0.15</v>
          </cell>
          <cell r="AD49">
            <v>0</v>
          </cell>
          <cell r="AE49">
            <v>0</v>
          </cell>
          <cell r="AF49">
            <v>0</v>
          </cell>
          <cell r="AG49">
            <v>154.27000000000001</v>
          </cell>
        </row>
        <row r="50">
          <cell r="A50" t="str">
            <v>005185</v>
          </cell>
          <cell r="B50" t="str">
            <v>005185 - Antelope Valley Medical Group</v>
          </cell>
          <cell r="C50" t="str">
            <v>Los Angeles</v>
          </cell>
          <cell r="F50">
            <v>1651</v>
          </cell>
          <cell r="G50">
            <v>1</v>
          </cell>
          <cell r="H50">
            <v>1</v>
          </cell>
          <cell r="I50">
            <v>49.399538837381144</v>
          </cell>
          <cell r="J50">
            <v>0</v>
          </cell>
          <cell r="K50">
            <v>0</v>
          </cell>
          <cell r="L50">
            <v>0</v>
          </cell>
          <cell r="M50">
            <v>0</v>
          </cell>
          <cell r="N50">
            <v>0</v>
          </cell>
          <cell r="O50">
            <v>0</v>
          </cell>
          <cell r="P50">
            <v>1</v>
          </cell>
          <cell r="Q50">
            <v>73.966196860995666</v>
          </cell>
          <cell r="R50">
            <v>0</v>
          </cell>
          <cell r="S50">
            <v>0</v>
          </cell>
          <cell r="T50">
            <v>0</v>
          </cell>
          <cell r="U50">
            <v>0</v>
          </cell>
          <cell r="V50">
            <v>0</v>
          </cell>
          <cell r="Y50">
            <v>3.9430154101101258</v>
          </cell>
          <cell r="Z50">
            <v>1.0449999999999999</v>
          </cell>
          <cell r="AA50">
            <v>1</v>
          </cell>
          <cell r="AC50">
            <v>0.15</v>
          </cell>
          <cell r="AD50">
            <v>0</v>
          </cell>
          <cell r="AE50">
            <v>0</v>
          </cell>
          <cell r="AF50">
            <v>0</v>
          </cell>
          <cell r="AG50">
            <v>154.27000000000001</v>
          </cell>
        </row>
        <row r="51">
          <cell r="A51" t="str">
            <v>005225</v>
          </cell>
          <cell r="B51" t="str">
            <v>005225 - Lakewood Health Plan Inc</v>
          </cell>
          <cell r="C51" t="str">
            <v>Los Angeles</v>
          </cell>
          <cell r="F51">
            <v>5026</v>
          </cell>
          <cell r="G51">
            <v>1</v>
          </cell>
          <cell r="H51">
            <v>1</v>
          </cell>
          <cell r="I51">
            <v>44.994886744624189</v>
          </cell>
          <cell r="J51">
            <v>0</v>
          </cell>
          <cell r="K51">
            <v>0</v>
          </cell>
          <cell r="L51">
            <v>0</v>
          </cell>
          <cell r="M51">
            <v>0</v>
          </cell>
          <cell r="N51">
            <v>0</v>
          </cell>
          <cell r="O51">
            <v>0</v>
          </cell>
          <cell r="P51">
            <v>1</v>
          </cell>
          <cell r="Q51">
            <v>59.138815155953864</v>
          </cell>
          <cell r="R51">
            <v>0</v>
          </cell>
          <cell r="S51">
            <v>0</v>
          </cell>
          <cell r="T51">
            <v>0</v>
          </cell>
          <cell r="U51">
            <v>0</v>
          </cell>
          <cell r="V51">
            <v>0</v>
          </cell>
          <cell r="Y51">
            <v>6.6320321177345418</v>
          </cell>
          <cell r="Z51">
            <v>1.0449999999999999</v>
          </cell>
          <cell r="AA51">
            <v>1</v>
          </cell>
          <cell r="AC51">
            <v>0.15</v>
          </cell>
          <cell r="AD51">
            <v>0</v>
          </cell>
          <cell r="AE51">
            <v>0</v>
          </cell>
          <cell r="AF51">
            <v>0</v>
          </cell>
          <cell r="AG51">
            <v>154.27000000000001</v>
          </cell>
        </row>
        <row r="52">
          <cell r="A52" t="str">
            <v>005263</v>
          </cell>
          <cell r="B52" t="str">
            <v>005263 - Alliance IPA - A Division of</v>
          </cell>
          <cell r="C52" t="str">
            <v>Los Angeles</v>
          </cell>
          <cell r="F52">
            <v>16224</v>
          </cell>
          <cell r="G52">
            <v>1</v>
          </cell>
          <cell r="H52">
            <v>1</v>
          </cell>
          <cell r="I52">
            <v>81.419560072681293</v>
          </cell>
          <cell r="J52">
            <v>1</v>
          </cell>
          <cell r="K52">
            <v>0</v>
          </cell>
          <cell r="L52">
            <v>0</v>
          </cell>
          <cell r="M52">
            <v>0</v>
          </cell>
          <cell r="N52">
            <v>0</v>
          </cell>
          <cell r="O52">
            <v>1</v>
          </cell>
          <cell r="P52">
            <v>1</v>
          </cell>
          <cell r="Q52">
            <v>42.415550441236725</v>
          </cell>
          <cell r="R52">
            <v>1</v>
          </cell>
          <cell r="S52">
            <v>0</v>
          </cell>
          <cell r="T52">
            <v>0</v>
          </cell>
          <cell r="U52">
            <v>0</v>
          </cell>
          <cell r="V52">
            <v>0</v>
          </cell>
          <cell r="Y52">
            <v>3.6860094658053812</v>
          </cell>
          <cell r="Z52">
            <v>1.0449999999999999</v>
          </cell>
          <cell r="AA52">
            <v>1</v>
          </cell>
          <cell r="AC52">
            <v>0.15</v>
          </cell>
          <cell r="AD52">
            <v>0</v>
          </cell>
          <cell r="AE52">
            <v>0</v>
          </cell>
          <cell r="AF52">
            <v>0</v>
          </cell>
          <cell r="AG52">
            <v>154.27000000000001</v>
          </cell>
        </row>
        <row r="53">
          <cell r="A53" t="str">
            <v>005273</v>
          </cell>
          <cell r="B53" t="str">
            <v>005273 - Good Sam Med Prac Assoc</v>
          </cell>
          <cell r="C53" t="str">
            <v>Los Angeles</v>
          </cell>
          <cell r="F53">
            <v>4747</v>
          </cell>
          <cell r="G53">
            <v>1</v>
          </cell>
          <cell r="H53">
            <v>1</v>
          </cell>
          <cell r="I53">
            <v>51.562163600309319</v>
          </cell>
          <cell r="J53">
            <v>0</v>
          </cell>
          <cell r="K53">
            <v>0</v>
          </cell>
          <cell r="L53">
            <v>0</v>
          </cell>
          <cell r="M53">
            <v>0</v>
          </cell>
          <cell r="N53">
            <v>0</v>
          </cell>
          <cell r="O53">
            <v>0</v>
          </cell>
          <cell r="P53">
            <v>1</v>
          </cell>
          <cell r="Q53">
            <v>74.971437963888647</v>
          </cell>
          <cell r="R53">
            <v>0</v>
          </cell>
          <cell r="S53">
            <v>0</v>
          </cell>
          <cell r="T53">
            <v>0</v>
          </cell>
          <cell r="U53">
            <v>0</v>
          </cell>
          <cell r="V53">
            <v>0</v>
          </cell>
          <cell r="Y53">
            <v>3.7098018857739494</v>
          </cell>
          <cell r="Z53">
            <v>1.0449999999999999</v>
          </cell>
          <cell r="AA53">
            <v>1</v>
          </cell>
          <cell r="AC53">
            <v>0.15</v>
          </cell>
          <cell r="AD53">
            <v>0</v>
          </cell>
          <cell r="AE53">
            <v>0</v>
          </cell>
          <cell r="AF53">
            <v>0</v>
          </cell>
          <cell r="AG53">
            <v>154.27000000000001</v>
          </cell>
        </row>
        <row r="54">
          <cell r="A54" t="str">
            <v>005274</v>
          </cell>
          <cell r="B54" t="str">
            <v>005274 - Pacific Independent Phy Assoc</v>
          </cell>
          <cell r="C54" t="str">
            <v>Los Angeles</v>
          </cell>
          <cell r="F54">
            <v>6009</v>
          </cell>
          <cell r="G54">
            <v>1</v>
          </cell>
          <cell r="H54">
            <v>1</v>
          </cell>
          <cell r="I54">
            <v>48.88864533670246</v>
          </cell>
          <cell r="J54">
            <v>0</v>
          </cell>
          <cell r="K54">
            <v>0</v>
          </cell>
          <cell r="L54">
            <v>0</v>
          </cell>
          <cell r="M54">
            <v>0</v>
          </cell>
          <cell r="N54">
            <v>42.599997999999999</v>
          </cell>
          <cell r="O54">
            <v>1</v>
          </cell>
          <cell r="P54">
            <v>1</v>
          </cell>
          <cell r="Q54">
            <v>48.097058823529416</v>
          </cell>
          <cell r="R54">
            <v>0</v>
          </cell>
          <cell r="S54">
            <v>0</v>
          </cell>
          <cell r="T54">
            <v>0</v>
          </cell>
          <cell r="U54">
            <v>0</v>
          </cell>
          <cell r="V54">
            <v>0</v>
          </cell>
          <cell r="Y54">
            <v>3.6814754368781428</v>
          </cell>
          <cell r="Z54">
            <v>1.0449999999999999</v>
          </cell>
          <cell r="AA54">
            <v>1</v>
          </cell>
          <cell r="AC54">
            <v>0.15</v>
          </cell>
          <cell r="AD54">
            <v>1</v>
          </cell>
          <cell r="AE54">
            <v>1</v>
          </cell>
          <cell r="AF54">
            <v>0</v>
          </cell>
          <cell r="AG54">
            <v>154.27000000000001</v>
          </cell>
        </row>
        <row r="55">
          <cell r="A55" t="str">
            <v>005377</v>
          </cell>
          <cell r="B55" t="str">
            <v>005377 - Magan Medical Clinic</v>
          </cell>
          <cell r="C55" t="str">
            <v>Los Angeles</v>
          </cell>
          <cell r="F55">
            <v>5842</v>
          </cell>
          <cell r="G55">
            <v>1</v>
          </cell>
          <cell r="H55">
            <v>1</v>
          </cell>
          <cell r="I55">
            <v>80.821621265531405</v>
          </cell>
          <cell r="J55">
            <v>1</v>
          </cell>
          <cell r="K55">
            <v>0</v>
          </cell>
          <cell r="L55">
            <v>0</v>
          </cell>
          <cell r="M55">
            <v>0</v>
          </cell>
          <cell r="N55">
            <v>0</v>
          </cell>
          <cell r="O55">
            <v>1</v>
          </cell>
          <cell r="P55">
            <v>1</v>
          </cell>
          <cell r="Q55">
            <v>43.116996535452046</v>
          </cell>
          <cell r="R55">
            <v>1</v>
          </cell>
          <cell r="S55">
            <v>0</v>
          </cell>
          <cell r="T55">
            <v>0</v>
          </cell>
          <cell r="U55">
            <v>0</v>
          </cell>
          <cell r="V55">
            <v>0</v>
          </cell>
          <cell r="Y55">
            <v>1.7322614723540488E-2</v>
          </cell>
          <cell r="Z55">
            <v>1.0449999999999999</v>
          </cell>
          <cell r="AA55">
            <v>1</v>
          </cell>
          <cell r="AC55">
            <v>0.15</v>
          </cell>
          <cell r="AD55">
            <v>0</v>
          </cell>
          <cell r="AE55">
            <v>0</v>
          </cell>
          <cell r="AF55">
            <v>0</v>
          </cell>
          <cell r="AG55">
            <v>154.27000000000001</v>
          </cell>
        </row>
        <row r="56">
          <cell r="A56" t="str">
            <v>005622</v>
          </cell>
          <cell r="B56" t="str">
            <v>005622 - Unified Physicians South Bay</v>
          </cell>
          <cell r="C56" t="str">
            <v>Los Angeles</v>
          </cell>
          <cell r="F56">
            <v>12549</v>
          </cell>
          <cell r="G56">
            <v>1</v>
          </cell>
          <cell r="H56">
            <v>1</v>
          </cell>
          <cell r="I56">
            <v>81.403401663120789</v>
          </cell>
          <cell r="J56">
            <v>1</v>
          </cell>
          <cell r="K56">
            <v>0</v>
          </cell>
          <cell r="L56">
            <v>0</v>
          </cell>
          <cell r="M56">
            <v>0</v>
          </cell>
          <cell r="N56">
            <v>0</v>
          </cell>
          <cell r="O56">
            <v>1</v>
          </cell>
          <cell r="P56">
            <v>1</v>
          </cell>
          <cell r="Q56">
            <v>43.123918829670536</v>
          </cell>
          <cell r="R56">
            <v>1</v>
          </cell>
          <cell r="S56">
            <v>0</v>
          </cell>
          <cell r="T56">
            <v>0</v>
          </cell>
          <cell r="U56">
            <v>0</v>
          </cell>
          <cell r="V56">
            <v>0</v>
          </cell>
          <cell r="Y56">
            <v>6.9740239096868939E-2</v>
          </cell>
          <cell r="Z56">
            <v>1.0449999999999999</v>
          </cell>
          <cell r="AA56">
            <v>1</v>
          </cell>
          <cell r="AC56">
            <v>0.15</v>
          </cell>
          <cell r="AD56">
            <v>0</v>
          </cell>
          <cell r="AE56">
            <v>0</v>
          </cell>
          <cell r="AF56">
            <v>0</v>
          </cell>
          <cell r="AG56">
            <v>154.27000000000001</v>
          </cell>
        </row>
        <row r="57">
          <cell r="A57" t="str">
            <v>005679</v>
          </cell>
          <cell r="B57" t="str">
            <v>005679 - Presbyterian Health Physicians</v>
          </cell>
          <cell r="C57" t="str">
            <v>Los Angeles</v>
          </cell>
          <cell r="F57">
            <v>5793</v>
          </cell>
          <cell r="G57">
            <v>1</v>
          </cell>
          <cell r="H57">
            <v>1</v>
          </cell>
          <cell r="I57">
            <v>48.278607981737096</v>
          </cell>
          <cell r="J57">
            <v>0</v>
          </cell>
          <cell r="K57">
            <v>0</v>
          </cell>
          <cell r="L57">
            <v>0</v>
          </cell>
          <cell r="M57">
            <v>0</v>
          </cell>
          <cell r="N57">
            <v>0</v>
          </cell>
          <cell r="O57">
            <v>0</v>
          </cell>
          <cell r="P57">
            <v>1</v>
          </cell>
          <cell r="Q57">
            <v>73.768173023263088</v>
          </cell>
          <cell r="R57">
            <v>0</v>
          </cell>
          <cell r="S57">
            <v>0</v>
          </cell>
          <cell r="T57">
            <v>0</v>
          </cell>
          <cell r="U57">
            <v>0</v>
          </cell>
          <cell r="V57">
            <v>0</v>
          </cell>
          <cell r="Y57">
            <v>3.862422144497049</v>
          </cell>
          <cell r="Z57">
            <v>1.0449999999999999</v>
          </cell>
          <cell r="AA57">
            <v>1</v>
          </cell>
          <cell r="AC57">
            <v>0</v>
          </cell>
          <cell r="AD57">
            <v>0.33400000000000002</v>
          </cell>
          <cell r="AE57">
            <v>0.255</v>
          </cell>
          <cell r="AF57">
            <v>0</v>
          </cell>
          <cell r="AG57">
            <v>154.27000000000001</v>
          </cell>
        </row>
        <row r="58">
          <cell r="A58" t="str">
            <v>006157</v>
          </cell>
          <cell r="B58" t="str">
            <v>006157 - Healthcare Prtn Prv Nwk/Sangab</v>
          </cell>
          <cell r="C58" t="str">
            <v>Los Angeles</v>
          </cell>
          <cell r="F58">
            <v>87</v>
          </cell>
          <cell r="G58">
            <v>1</v>
          </cell>
          <cell r="H58">
            <v>1</v>
          </cell>
          <cell r="I58">
            <v>80.967533492981531</v>
          </cell>
          <cell r="J58">
            <v>1</v>
          </cell>
          <cell r="K58">
            <v>0</v>
          </cell>
          <cell r="L58">
            <v>0</v>
          </cell>
          <cell r="M58">
            <v>0</v>
          </cell>
          <cell r="N58">
            <v>0</v>
          </cell>
          <cell r="O58">
            <v>1</v>
          </cell>
          <cell r="P58">
            <v>1</v>
          </cell>
          <cell r="Q58">
            <v>43.049107359053195</v>
          </cell>
          <cell r="R58">
            <v>1</v>
          </cell>
          <cell r="S58">
            <v>0</v>
          </cell>
          <cell r="T58">
            <v>0</v>
          </cell>
          <cell r="U58">
            <v>0</v>
          </cell>
          <cell r="V58">
            <v>0</v>
          </cell>
          <cell r="Y58">
            <v>1.9195030220797497E-2</v>
          </cell>
          <cell r="Z58">
            <v>1.0449999999999999</v>
          </cell>
          <cell r="AA58">
            <v>1</v>
          </cell>
          <cell r="AC58">
            <v>0.15</v>
          </cell>
          <cell r="AD58">
            <v>0</v>
          </cell>
          <cell r="AE58">
            <v>0</v>
          </cell>
          <cell r="AF58">
            <v>0</v>
          </cell>
          <cell r="AG58">
            <v>154.27000000000001</v>
          </cell>
        </row>
        <row r="59">
          <cell r="A59" t="str">
            <v>006159</v>
          </cell>
          <cell r="B59" t="str">
            <v>006159 - Healthcare Prtn Prov Ntw/La</v>
          </cell>
          <cell r="C59" t="str">
            <v>Los Angeles</v>
          </cell>
          <cell r="F59">
            <v>448</v>
          </cell>
          <cell r="G59">
            <v>1</v>
          </cell>
          <cell r="H59">
            <v>1</v>
          </cell>
          <cell r="I59">
            <v>81.027128011948676</v>
          </cell>
          <cell r="J59">
            <v>1</v>
          </cell>
          <cell r="K59">
            <v>0</v>
          </cell>
          <cell r="L59">
            <v>0</v>
          </cell>
          <cell r="M59">
            <v>0</v>
          </cell>
          <cell r="N59">
            <v>0</v>
          </cell>
          <cell r="O59">
            <v>1</v>
          </cell>
          <cell r="P59">
            <v>1</v>
          </cell>
          <cell r="Q59">
            <v>43.049027155811686</v>
          </cell>
          <cell r="R59">
            <v>1</v>
          </cell>
          <cell r="S59">
            <v>0</v>
          </cell>
          <cell r="T59">
            <v>0</v>
          </cell>
          <cell r="U59">
            <v>0</v>
          </cell>
          <cell r="V59">
            <v>0</v>
          </cell>
          <cell r="Y59">
            <v>2.0716900025486963E-2</v>
          </cell>
          <cell r="Z59">
            <v>1.0449999999999999</v>
          </cell>
          <cell r="AA59">
            <v>1</v>
          </cell>
          <cell r="AC59">
            <v>0.15</v>
          </cell>
          <cell r="AD59">
            <v>0</v>
          </cell>
          <cell r="AE59">
            <v>0</v>
          </cell>
          <cell r="AF59">
            <v>0</v>
          </cell>
          <cell r="AG59">
            <v>154.27000000000001</v>
          </cell>
        </row>
        <row r="60">
          <cell r="A60" t="str">
            <v>006672</v>
          </cell>
          <cell r="B60" t="str">
            <v>006672 - Healthcare Prtn Prov Ntw/Bever</v>
          </cell>
          <cell r="C60" t="str">
            <v>Los Angeles</v>
          </cell>
          <cell r="F60">
            <v>338</v>
          </cell>
          <cell r="G60">
            <v>1</v>
          </cell>
          <cell r="H60">
            <v>1</v>
          </cell>
          <cell r="I60">
            <v>80.958376528778899</v>
          </cell>
          <cell r="J60">
            <v>1</v>
          </cell>
          <cell r="K60">
            <v>0</v>
          </cell>
          <cell r="L60">
            <v>0</v>
          </cell>
          <cell r="M60">
            <v>0</v>
          </cell>
          <cell r="N60">
            <v>0</v>
          </cell>
          <cell r="O60">
            <v>1</v>
          </cell>
          <cell r="P60">
            <v>1</v>
          </cell>
          <cell r="Q60">
            <v>43.091296183436576</v>
          </cell>
          <cell r="R60">
            <v>1</v>
          </cell>
          <cell r="S60">
            <v>0</v>
          </cell>
          <cell r="T60">
            <v>0</v>
          </cell>
          <cell r="U60">
            <v>0</v>
          </cell>
          <cell r="V60">
            <v>0</v>
          </cell>
          <cell r="Y60">
            <v>1.701579315771572E-2</v>
          </cell>
          <cell r="Z60">
            <v>1.0449999999999999</v>
          </cell>
          <cell r="AA60">
            <v>1</v>
          </cell>
          <cell r="AC60">
            <v>0.15</v>
          </cell>
          <cell r="AD60">
            <v>0</v>
          </cell>
          <cell r="AE60">
            <v>0</v>
          </cell>
          <cell r="AF60">
            <v>0</v>
          </cell>
          <cell r="AG60">
            <v>154.27000000000001</v>
          </cell>
        </row>
        <row r="61">
          <cell r="A61" t="str">
            <v>007954</v>
          </cell>
          <cell r="B61" t="str">
            <v>007954 - Allied Healthcare Providers</v>
          </cell>
          <cell r="C61" t="str">
            <v>Los Angeles</v>
          </cell>
          <cell r="F61">
            <v>407</v>
          </cell>
          <cell r="G61">
            <v>1</v>
          </cell>
          <cell r="H61">
            <v>1</v>
          </cell>
          <cell r="I61">
            <v>53.333686054668412</v>
          </cell>
          <cell r="J61">
            <v>0</v>
          </cell>
          <cell r="K61">
            <v>0</v>
          </cell>
          <cell r="L61">
            <v>0</v>
          </cell>
          <cell r="M61">
            <v>0</v>
          </cell>
          <cell r="N61">
            <v>0</v>
          </cell>
          <cell r="O61">
            <v>1</v>
          </cell>
          <cell r="P61">
            <v>1</v>
          </cell>
          <cell r="Q61">
            <v>48.000651915218675</v>
          </cell>
          <cell r="R61">
            <v>0</v>
          </cell>
          <cell r="S61">
            <v>0</v>
          </cell>
          <cell r="T61">
            <v>0</v>
          </cell>
          <cell r="U61">
            <v>0</v>
          </cell>
          <cell r="V61">
            <v>0</v>
          </cell>
          <cell r="Y61">
            <v>4.4050358905265989</v>
          </cell>
          <cell r="Z61">
            <v>1.0449999999999999</v>
          </cell>
          <cell r="AA61">
            <v>1</v>
          </cell>
          <cell r="AC61">
            <v>0.15</v>
          </cell>
          <cell r="AD61">
            <v>0</v>
          </cell>
          <cell r="AE61">
            <v>0</v>
          </cell>
          <cell r="AF61">
            <v>0</v>
          </cell>
          <cell r="AG61">
            <v>154.27000000000001</v>
          </cell>
        </row>
        <row r="62">
          <cell r="A62" t="str">
            <v>008051</v>
          </cell>
          <cell r="B62" t="str">
            <v>008051 - Centinela IPA</v>
          </cell>
          <cell r="C62" t="str">
            <v>Los Angeles</v>
          </cell>
          <cell r="F62">
            <v>1902</v>
          </cell>
          <cell r="G62">
            <v>1</v>
          </cell>
          <cell r="H62">
            <v>1</v>
          </cell>
          <cell r="I62">
            <v>49.03884589088959</v>
          </cell>
          <cell r="J62">
            <v>0</v>
          </cell>
          <cell r="K62">
            <v>0</v>
          </cell>
          <cell r="L62">
            <v>0</v>
          </cell>
          <cell r="M62">
            <v>0</v>
          </cell>
          <cell r="N62">
            <v>0</v>
          </cell>
          <cell r="O62">
            <v>0</v>
          </cell>
          <cell r="P62">
            <v>1</v>
          </cell>
          <cell r="Q62">
            <v>49.914960384752924</v>
          </cell>
          <cell r="R62">
            <v>0</v>
          </cell>
          <cell r="S62">
            <v>0</v>
          </cell>
          <cell r="T62">
            <v>0</v>
          </cell>
          <cell r="U62">
            <v>0</v>
          </cell>
          <cell r="V62">
            <v>0</v>
          </cell>
          <cell r="Y62">
            <v>3.9398686460193453</v>
          </cell>
          <cell r="Z62">
            <v>1.0449999999999999</v>
          </cell>
          <cell r="AA62">
            <v>1</v>
          </cell>
          <cell r="AC62">
            <v>0</v>
          </cell>
          <cell r="AD62">
            <v>0</v>
          </cell>
          <cell r="AE62">
            <v>0</v>
          </cell>
          <cell r="AF62">
            <v>0</v>
          </cell>
          <cell r="AG62">
            <v>154.27000000000001</v>
          </cell>
        </row>
        <row r="63">
          <cell r="A63" t="str">
            <v>008062</v>
          </cell>
          <cell r="B63" t="str">
            <v>008062 - Bright Medical Associates</v>
          </cell>
          <cell r="C63" t="str">
            <v>Los Angeles</v>
          </cell>
          <cell r="F63">
            <v>10671</v>
          </cell>
          <cell r="G63">
            <v>1</v>
          </cell>
          <cell r="H63">
            <v>1</v>
          </cell>
          <cell r="I63">
            <v>48.832151999085212</v>
          </cell>
          <cell r="J63">
            <v>0</v>
          </cell>
          <cell r="K63">
            <v>0</v>
          </cell>
          <cell r="L63">
            <v>0</v>
          </cell>
          <cell r="M63">
            <v>0</v>
          </cell>
          <cell r="N63">
            <v>0</v>
          </cell>
          <cell r="O63">
            <v>0</v>
          </cell>
          <cell r="P63">
            <v>1</v>
          </cell>
          <cell r="Q63">
            <v>67.465576167204006</v>
          </cell>
          <cell r="R63">
            <v>0</v>
          </cell>
          <cell r="S63">
            <v>0</v>
          </cell>
          <cell r="T63">
            <v>0</v>
          </cell>
          <cell r="U63">
            <v>0</v>
          </cell>
          <cell r="V63">
            <v>0</v>
          </cell>
          <cell r="Y63">
            <v>3.9010929401380938</v>
          </cell>
          <cell r="Z63">
            <v>1.0449999999999999</v>
          </cell>
          <cell r="AA63">
            <v>1</v>
          </cell>
          <cell r="AC63">
            <v>0</v>
          </cell>
          <cell r="AD63">
            <v>0</v>
          </cell>
          <cell r="AE63">
            <v>0</v>
          </cell>
          <cell r="AF63">
            <v>0</v>
          </cell>
          <cell r="AG63">
            <v>154.27000000000001</v>
          </cell>
        </row>
        <row r="64">
          <cell r="A64" t="str">
            <v>008345</v>
          </cell>
          <cell r="B64" t="str">
            <v>008345 - Lakeside MG Santa Clarita</v>
          </cell>
          <cell r="C64" t="str">
            <v>Los Angeles</v>
          </cell>
          <cell r="F64">
            <v>1301</v>
          </cell>
          <cell r="G64">
            <v>1</v>
          </cell>
          <cell r="H64">
            <v>1</v>
          </cell>
          <cell r="I64">
            <v>50.041038445622434</v>
          </cell>
          <cell r="J64">
            <v>0</v>
          </cell>
          <cell r="K64">
            <v>0</v>
          </cell>
          <cell r="L64">
            <v>0</v>
          </cell>
          <cell r="M64">
            <v>0</v>
          </cell>
          <cell r="N64">
            <v>44.66</v>
          </cell>
          <cell r="O64">
            <v>0</v>
          </cell>
          <cell r="P64">
            <v>1</v>
          </cell>
          <cell r="Q64">
            <v>54.558063214327483</v>
          </cell>
          <cell r="R64">
            <v>0</v>
          </cell>
          <cell r="S64">
            <v>0</v>
          </cell>
          <cell r="T64">
            <v>0</v>
          </cell>
          <cell r="U64">
            <v>0</v>
          </cell>
          <cell r="V64">
            <v>0</v>
          </cell>
          <cell r="Y64">
            <v>3.6721022234620353</v>
          </cell>
          <cell r="Z64">
            <v>1.0449999999999999</v>
          </cell>
          <cell r="AA64">
            <v>1</v>
          </cell>
          <cell r="AC64">
            <v>0</v>
          </cell>
          <cell r="AD64">
            <v>0</v>
          </cell>
          <cell r="AE64">
            <v>0</v>
          </cell>
          <cell r="AF64">
            <v>0</v>
          </cell>
          <cell r="AG64">
            <v>154.27000000000001</v>
          </cell>
        </row>
        <row r="65">
          <cell r="A65" t="str">
            <v>009328</v>
          </cell>
          <cell r="B65" t="str">
            <v>009328 - Healthcare Prtn Prov Ntw/Glend</v>
          </cell>
          <cell r="C65" t="str">
            <v>Los Angeles</v>
          </cell>
          <cell r="F65">
            <v>731</v>
          </cell>
          <cell r="G65">
            <v>1</v>
          </cell>
          <cell r="H65">
            <v>1</v>
          </cell>
          <cell r="I65">
            <v>82.292277956983824</v>
          </cell>
          <cell r="J65">
            <v>1</v>
          </cell>
          <cell r="K65">
            <v>0</v>
          </cell>
          <cell r="L65">
            <v>0</v>
          </cell>
          <cell r="M65">
            <v>0</v>
          </cell>
          <cell r="N65">
            <v>0</v>
          </cell>
          <cell r="O65">
            <v>1</v>
          </cell>
          <cell r="P65">
            <v>1</v>
          </cell>
          <cell r="Q65">
            <v>43.057825729677674</v>
          </cell>
          <cell r="R65">
            <v>1</v>
          </cell>
          <cell r="S65">
            <v>0</v>
          </cell>
          <cell r="T65">
            <v>0</v>
          </cell>
          <cell r="U65">
            <v>0</v>
          </cell>
          <cell r="V65">
            <v>0</v>
          </cell>
          <cell r="Y65">
            <v>1.565796734600098E-2</v>
          </cell>
          <cell r="Z65">
            <v>1.0449999999999999</v>
          </cell>
          <cell r="AA65">
            <v>1</v>
          </cell>
          <cell r="AC65">
            <v>0.15</v>
          </cell>
          <cell r="AD65">
            <v>0</v>
          </cell>
          <cell r="AE65">
            <v>0</v>
          </cell>
          <cell r="AF65">
            <v>0</v>
          </cell>
          <cell r="AG65">
            <v>154.27000000000001</v>
          </cell>
        </row>
        <row r="66">
          <cell r="A66" t="str">
            <v>010217</v>
          </cell>
          <cell r="B66" t="str">
            <v>010217 - Alamitos IPA</v>
          </cell>
          <cell r="C66" t="str">
            <v>Los Angeles</v>
          </cell>
          <cell r="F66">
            <v>3264</v>
          </cell>
          <cell r="G66">
            <v>1</v>
          </cell>
          <cell r="H66">
            <v>1</v>
          </cell>
          <cell r="I66">
            <v>43.686729176990823</v>
          </cell>
          <cell r="J66">
            <v>0</v>
          </cell>
          <cell r="K66">
            <v>0</v>
          </cell>
          <cell r="L66">
            <v>0</v>
          </cell>
          <cell r="M66">
            <v>0</v>
          </cell>
          <cell r="N66">
            <v>0</v>
          </cell>
          <cell r="O66">
            <v>0</v>
          </cell>
          <cell r="P66">
            <v>1</v>
          </cell>
          <cell r="Q66">
            <v>63.822204923970936</v>
          </cell>
          <cell r="R66">
            <v>0</v>
          </cell>
          <cell r="S66">
            <v>0</v>
          </cell>
          <cell r="T66">
            <v>0</v>
          </cell>
          <cell r="U66">
            <v>0</v>
          </cell>
          <cell r="V66">
            <v>0</v>
          </cell>
          <cell r="Y66">
            <v>6.8037918888213609</v>
          </cell>
          <cell r="Z66">
            <v>1.0449999999999999</v>
          </cell>
          <cell r="AA66">
            <v>1</v>
          </cell>
          <cell r="AC66">
            <v>0</v>
          </cell>
          <cell r="AD66">
            <v>0</v>
          </cell>
          <cell r="AE66">
            <v>0</v>
          </cell>
          <cell r="AF66">
            <v>0</v>
          </cell>
          <cell r="AG66">
            <v>154.27000000000001</v>
          </cell>
        </row>
        <row r="67">
          <cell r="A67" t="str">
            <v>010246</v>
          </cell>
          <cell r="B67" t="str">
            <v>010246 - Access Medical Group Inc</v>
          </cell>
          <cell r="C67" t="str">
            <v>Los Angeles</v>
          </cell>
          <cell r="F67">
            <v>1449</v>
          </cell>
          <cell r="G67">
            <v>1</v>
          </cell>
          <cell r="H67">
            <v>1</v>
          </cell>
          <cell r="I67">
            <v>42.644765521088082</v>
          </cell>
          <cell r="J67">
            <v>0</v>
          </cell>
          <cell r="K67">
            <v>0</v>
          </cell>
          <cell r="L67">
            <v>0</v>
          </cell>
          <cell r="M67">
            <v>0</v>
          </cell>
          <cell r="N67">
            <v>0</v>
          </cell>
          <cell r="O67">
            <v>0</v>
          </cell>
          <cell r="P67">
            <v>1</v>
          </cell>
          <cell r="Q67">
            <v>59.058711432387966</v>
          </cell>
          <cell r="R67">
            <v>0</v>
          </cell>
          <cell r="S67">
            <v>0</v>
          </cell>
          <cell r="T67">
            <v>0</v>
          </cell>
          <cell r="U67">
            <v>0</v>
          </cell>
          <cell r="V67">
            <v>0</v>
          </cell>
          <cell r="Y67">
            <v>3.5194159818878776</v>
          </cell>
          <cell r="Z67">
            <v>1.0449999999999999</v>
          </cell>
          <cell r="AA67">
            <v>1</v>
          </cell>
          <cell r="AC67">
            <v>0</v>
          </cell>
          <cell r="AD67">
            <v>0.5</v>
          </cell>
          <cell r="AE67">
            <v>0.28000000000000003</v>
          </cell>
          <cell r="AF67">
            <v>0</v>
          </cell>
          <cell r="AG67">
            <v>154.27000000000001</v>
          </cell>
        </row>
        <row r="68">
          <cell r="A68" t="str">
            <v>010422</v>
          </cell>
          <cell r="B68" t="str">
            <v>010422 - Memorial Medical Group</v>
          </cell>
          <cell r="C68" t="str">
            <v>Los Angeles</v>
          </cell>
          <cell r="F68">
            <v>2571</v>
          </cell>
          <cell r="G68">
            <v>1</v>
          </cell>
          <cell r="H68">
            <v>1</v>
          </cell>
          <cell r="I68">
            <v>81.084196085275892</v>
          </cell>
          <cell r="J68">
            <v>1</v>
          </cell>
          <cell r="K68">
            <v>0</v>
          </cell>
          <cell r="L68">
            <v>0</v>
          </cell>
          <cell r="M68">
            <v>0</v>
          </cell>
          <cell r="N68">
            <v>0</v>
          </cell>
          <cell r="O68">
            <v>1</v>
          </cell>
          <cell r="P68">
            <v>1</v>
          </cell>
          <cell r="Q68">
            <v>43.051987420641389</v>
          </cell>
          <cell r="R68">
            <v>1</v>
          </cell>
          <cell r="S68">
            <v>0</v>
          </cell>
          <cell r="T68">
            <v>0</v>
          </cell>
          <cell r="U68">
            <v>0</v>
          </cell>
          <cell r="V68">
            <v>0</v>
          </cell>
          <cell r="Y68">
            <v>2.1405807663717434E-3</v>
          </cell>
          <cell r="Z68">
            <v>1.0449999999999999</v>
          </cell>
          <cell r="AA68">
            <v>1</v>
          </cell>
          <cell r="AC68">
            <v>0</v>
          </cell>
          <cell r="AD68">
            <v>0</v>
          </cell>
          <cell r="AE68">
            <v>0.28000000000000003</v>
          </cell>
          <cell r="AF68">
            <v>0</v>
          </cell>
          <cell r="AG68">
            <v>154.27000000000001</v>
          </cell>
        </row>
        <row r="69">
          <cell r="A69" t="str">
            <v>011672</v>
          </cell>
          <cell r="B69" t="str">
            <v>011672 - Bay Area Com Med Grp</v>
          </cell>
          <cell r="C69" t="str">
            <v>Los Angeles</v>
          </cell>
          <cell r="F69">
            <v>4793</v>
          </cell>
          <cell r="G69">
            <v>1</v>
          </cell>
          <cell r="H69">
            <v>1</v>
          </cell>
          <cell r="I69">
            <v>47.944495865919869</v>
          </cell>
          <cell r="J69">
            <v>0</v>
          </cell>
          <cell r="K69">
            <v>0</v>
          </cell>
          <cell r="L69">
            <v>0</v>
          </cell>
          <cell r="M69">
            <v>0</v>
          </cell>
          <cell r="N69">
            <v>0</v>
          </cell>
          <cell r="O69">
            <v>0</v>
          </cell>
          <cell r="P69">
            <v>1</v>
          </cell>
          <cell r="Q69">
            <v>72.004859118590517</v>
          </cell>
          <cell r="R69">
            <v>0</v>
          </cell>
          <cell r="S69">
            <v>0</v>
          </cell>
          <cell r="T69">
            <v>0</v>
          </cell>
          <cell r="U69">
            <v>0</v>
          </cell>
          <cell r="V69">
            <v>0</v>
          </cell>
          <cell r="Y69">
            <v>5.9344917742195689</v>
          </cell>
          <cell r="Z69">
            <v>1.0449999999999999</v>
          </cell>
          <cell r="AA69">
            <v>1</v>
          </cell>
          <cell r="AC69">
            <v>0</v>
          </cell>
          <cell r="AD69">
            <v>0</v>
          </cell>
          <cell r="AE69">
            <v>0</v>
          </cell>
          <cell r="AF69">
            <v>0</v>
          </cell>
          <cell r="AG69">
            <v>154.27000000000001</v>
          </cell>
        </row>
        <row r="70">
          <cell r="A70" t="str">
            <v>012088</v>
          </cell>
          <cell r="B70" t="str">
            <v>012088 - Lakeside MG Burbank/N Hlywd</v>
          </cell>
          <cell r="C70" t="str">
            <v>Los Angeles</v>
          </cell>
          <cell r="F70">
            <v>5204</v>
          </cell>
          <cell r="G70">
            <v>1</v>
          </cell>
          <cell r="H70">
            <v>1</v>
          </cell>
          <cell r="I70">
            <v>51.251430571559887</v>
          </cell>
          <cell r="J70">
            <v>0</v>
          </cell>
          <cell r="K70">
            <v>0</v>
          </cell>
          <cell r="L70">
            <v>0</v>
          </cell>
          <cell r="M70">
            <v>0</v>
          </cell>
          <cell r="N70">
            <v>46.68</v>
          </cell>
          <cell r="O70">
            <v>0</v>
          </cell>
          <cell r="P70">
            <v>1</v>
          </cell>
          <cell r="Q70">
            <v>68.719445916754893</v>
          </cell>
          <cell r="R70">
            <v>0</v>
          </cell>
          <cell r="S70">
            <v>0</v>
          </cell>
          <cell r="T70">
            <v>0</v>
          </cell>
          <cell r="U70">
            <v>0</v>
          </cell>
          <cell r="V70">
            <v>0</v>
          </cell>
          <cell r="Y70">
            <v>3.5872112983700228</v>
          </cell>
          <cell r="Z70">
            <v>1.0449999999999999</v>
          </cell>
          <cell r="AA70">
            <v>1</v>
          </cell>
          <cell r="AC70">
            <v>0</v>
          </cell>
          <cell r="AD70">
            <v>0</v>
          </cell>
          <cell r="AE70">
            <v>0</v>
          </cell>
          <cell r="AF70">
            <v>0</v>
          </cell>
          <cell r="AG70">
            <v>154.27000000000001</v>
          </cell>
        </row>
        <row r="71">
          <cell r="A71" t="str">
            <v>012127</v>
          </cell>
          <cell r="B71" t="str">
            <v>012127 - Caremore Medical Group</v>
          </cell>
          <cell r="C71" t="str">
            <v>Los Angeles</v>
          </cell>
          <cell r="F71">
            <v>3472</v>
          </cell>
          <cell r="G71">
            <v>1</v>
          </cell>
          <cell r="H71">
            <v>1</v>
          </cell>
          <cell r="I71">
            <v>45.318082610965611</v>
          </cell>
          <cell r="J71">
            <v>0</v>
          </cell>
          <cell r="K71">
            <v>0</v>
          </cell>
          <cell r="L71">
            <v>0</v>
          </cell>
          <cell r="M71">
            <v>0</v>
          </cell>
          <cell r="N71">
            <v>0</v>
          </cell>
          <cell r="O71">
            <v>0</v>
          </cell>
          <cell r="P71">
            <v>1</v>
          </cell>
          <cell r="Q71">
            <v>76.101239485910227</v>
          </cell>
          <cell r="R71">
            <v>0</v>
          </cell>
          <cell r="S71">
            <v>0</v>
          </cell>
          <cell r="T71">
            <v>0</v>
          </cell>
          <cell r="U71">
            <v>0</v>
          </cell>
          <cell r="V71">
            <v>0</v>
          </cell>
          <cell r="Y71">
            <v>3.7335245831739003</v>
          </cell>
          <cell r="Z71">
            <v>1.0449999999999999</v>
          </cell>
          <cell r="AA71">
            <v>1</v>
          </cell>
          <cell r="AC71">
            <v>0</v>
          </cell>
          <cell r="AD71">
            <v>0.5</v>
          </cell>
          <cell r="AE71">
            <v>0.496</v>
          </cell>
          <cell r="AF71">
            <v>0</v>
          </cell>
          <cell r="AG71">
            <v>154.27000000000001</v>
          </cell>
        </row>
        <row r="72">
          <cell r="A72" t="str">
            <v>012143</v>
          </cell>
          <cell r="B72" t="str">
            <v>012143 - Axminster Medical Group Inc</v>
          </cell>
          <cell r="C72" t="str">
            <v>Los Angeles</v>
          </cell>
          <cell r="F72">
            <v>3563</v>
          </cell>
          <cell r="G72">
            <v>1</v>
          </cell>
          <cell r="H72">
            <v>1</v>
          </cell>
          <cell r="I72">
            <v>44.26900494882458</v>
          </cell>
          <cell r="J72">
            <v>0</v>
          </cell>
          <cell r="K72">
            <v>0</v>
          </cell>
          <cell r="L72">
            <v>0</v>
          </cell>
          <cell r="M72">
            <v>0</v>
          </cell>
          <cell r="N72">
            <v>38.479999999999997</v>
          </cell>
          <cell r="O72">
            <v>0</v>
          </cell>
          <cell r="P72">
            <v>1</v>
          </cell>
          <cell r="Q72">
            <v>63.828042371091726</v>
          </cell>
          <cell r="R72">
            <v>0</v>
          </cell>
          <cell r="S72">
            <v>0</v>
          </cell>
          <cell r="T72">
            <v>0</v>
          </cell>
          <cell r="U72">
            <v>0</v>
          </cell>
          <cell r="V72">
            <v>0</v>
          </cell>
          <cell r="Y72">
            <v>3.6951899678441116</v>
          </cell>
          <cell r="Z72">
            <v>1.0449999999999999</v>
          </cell>
          <cell r="AA72">
            <v>1</v>
          </cell>
          <cell r="AC72">
            <v>1E-4</v>
          </cell>
          <cell r="AD72">
            <v>0</v>
          </cell>
          <cell r="AE72">
            <v>0</v>
          </cell>
          <cell r="AF72">
            <v>0</v>
          </cell>
          <cell r="AG72">
            <v>154.27000000000001</v>
          </cell>
        </row>
        <row r="73">
          <cell r="A73" t="str">
            <v>012244</v>
          </cell>
          <cell r="B73" t="str">
            <v>012244 - Allied Physicians of Calif</v>
          </cell>
          <cell r="C73" t="str">
            <v>Los Angeles</v>
          </cell>
          <cell r="F73">
            <v>8029</v>
          </cell>
          <cell r="G73">
            <v>1</v>
          </cell>
          <cell r="H73">
            <v>1</v>
          </cell>
          <cell r="I73">
            <v>44.903008756621219</v>
          </cell>
          <cell r="J73">
            <v>0</v>
          </cell>
          <cell r="K73">
            <v>0</v>
          </cell>
          <cell r="L73">
            <v>0</v>
          </cell>
          <cell r="M73">
            <v>0</v>
          </cell>
          <cell r="N73">
            <v>0</v>
          </cell>
          <cell r="O73">
            <v>1</v>
          </cell>
          <cell r="P73">
            <v>1</v>
          </cell>
          <cell r="Q73">
            <v>48.64578577963384</v>
          </cell>
          <cell r="R73">
            <v>0</v>
          </cell>
          <cell r="S73">
            <v>0</v>
          </cell>
          <cell r="T73">
            <v>0</v>
          </cell>
          <cell r="U73">
            <v>0</v>
          </cell>
          <cell r="V73">
            <v>0</v>
          </cell>
          <cell r="Y73">
            <v>3.7677589143719992</v>
          </cell>
          <cell r="Z73">
            <v>1.0449999999999999</v>
          </cell>
          <cell r="AA73">
            <v>1</v>
          </cell>
          <cell r="AC73">
            <v>0.15</v>
          </cell>
          <cell r="AD73">
            <v>1</v>
          </cell>
          <cell r="AE73">
            <v>0</v>
          </cell>
          <cell r="AF73">
            <v>0</v>
          </cell>
          <cell r="AG73">
            <v>154.27000000000001</v>
          </cell>
        </row>
        <row r="74">
          <cell r="A74" t="str">
            <v>012260</v>
          </cell>
          <cell r="B74" t="str">
            <v>012260 - Adventist Hlth Med Fnd/Glendal</v>
          </cell>
          <cell r="C74" t="str">
            <v>Los Angeles</v>
          </cell>
          <cell r="F74">
            <v>0</v>
          </cell>
          <cell r="G74">
            <v>1</v>
          </cell>
          <cell r="H74">
            <v>1</v>
          </cell>
          <cell r="I74">
            <v>49.52510297523844</v>
          </cell>
          <cell r="J74">
            <v>0</v>
          </cell>
          <cell r="K74">
            <v>0</v>
          </cell>
          <cell r="L74">
            <v>0</v>
          </cell>
          <cell r="M74">
            <v>0</v>
          </cell>
          <cell r="N74">
            <v>41.400002000000001</v>
          </cell>
          <cell r="O74">
            <v>0</v>
          </cell>
          <cell r="P74">
            <v>1</v>
          </cell>
          <cell r="Q74">
            <v>72.679015631088419</v>
          </cell>
          <cell r="R74">
            <v>0</v>
          </cell>
          <cell r="S74">
            <v>0</v>
          </cell>
          <cell r="T74">
            <v>0</v>
          </cell>
          <cell r="U74">
            <v>0</v>
          </cell>
          <cell r="V74">
            <v>0</v>
          </cell>
          <cell r="Y74">
            <v>3.6348866757003164</v>
          </cell>
          <cell r="Z74">
            <v>1.0449999999999999</v>
          </cell>
          <cell r="AA74">
            <v>1</v>
          </cell>
          <cell r="AC74">
            <v>0</v>
          </cell>
          <cell r="AD74">
            <v>0</v>
          </cell>
          <cell r="AE74">
            <v>0</v>
          </cell>
          <cell r="AF74">
            <v>0</v>
          </cell>
          <cell r="AG74">
            <v>154.27000000000001</v>
          </cell>
        </row>
        <row r="75">
          <cell r="A75" t="str">
            <v>012275</v>
          </cell>
          <cell r="B75" t="str">
            <v>012275 - Lakeside MG Central Valley</v>
          </cell>
          <cell r="C75" t="str">
            <v>Los Angeles</v>
          </cell>
          <cell r="F75">
            <v>979</v>
          </cell>
          <cell r="G75">
            <v>1</v>
          </cell>
          <cell r="H75">
            <v>1</v>
          </cell>
          <cell r="I75">
            <v>47.990271504522624</v>
          </cell>
          <cell r="J75">
            <v>0</v>
          </cell>
          <cell r="K75">
            <v>0</v>
          </cell>
          <cell r="L75">
            <v>0</v>
          </cell>
          <cell r="M75">
            <v>0</v>
          </cell>
          <cell r="N75">
            <v>41.34</v>
          </cell>
          <cell r="O75">
            <v>0</v>
          </cell>
          <cell r="P75">
            <v>1</v>
          </cell>
          <cell r="Q75">
            <v>82.82221332793813</v>
          </cell>
          <cell r="R75">
            <v>0</v>
          </cell>
          <cell r="S75">
            <v>0</v>
          </cell>
          <cell r="T75">
            <v>0</v>
          </cell>
          <cell r="U75">
            <v>0</v>
          </cell>
          <cell r="V75">
            <v>0</v>
          </cell>
          <cell r="Y75">
            <v>3.8081497027221261</v>
          </cell>
          <cell r="Z75">
            <v>1.0449999999999999</v>
          </cell>
          <cell r="AA75">
            <v>1</v>
          </cell>
          <cell r="AC75">
            <v>0</v>
          </cell>
          <cell r="AD75">
            <v>1</v>
          </cell>
          <cell r="AE75">
            <v>0</v>
          </cell>
          <cell r="AF75">
            <v>0</v>
          </cell>
          <cell r="AG75">
            <v>154.27000000000001</v>
          </cell>
        </row>
        <row r="76">
          <cell r="A76" t="str">
            <v>012354</v>
          </cell>
          <cell r="B76" t="str">
            <v>012354 - Greater Covina Medical Group</v>
          </cell>
          <cell r="C76" t="str">
            <v>Los Angeles</v>
          </cell>
          <cell r="F76">
            <v>0</v>
          </cell>
          <cell r="G76">
            <v>1</v>
          </cell>
          <cell r="H76">
            <v>1</v>
          </cell>
          <cell r="I76">
            <v>65.264785400627773</v>
          </cell>
          <cell r="J76">
            <v>1</v>
          </cell>
          <cell r="K76">
            <v>0</v>
          </cell>
          <cell r="L76">
            <v>0</v>
          </cell>
          <cell r="M76">
            <v>0</v>
          </cell>
          <cell r="N76">
            <v>0</v>
          </cell>
          <cell r="O76">
            <v>1</v>
          </cell>
          <cell r="P76">
            <v>1</v>
          </cell>
          <cell r="Q76">
            <v>48.84847443351984</v>
          </cell>
          <cell r="R76">
            <v>1</v>
          </cell>
          <cell r="S76">
            <v>0</v>
          </cell>
          <cell r="T76">
            <v>0</v>
          </cell>
          <cell r="U76">
            <v>0</v>
          </cell>
          <cell r="V76">
            <v>0</v>
          </cell>
          <cell r="Y76">
            <v>3.7916974855648595</v>
          </cell>
          <cell r="Z76">
            <v>1.0449999999999999</v>
          </cell>
          <cell r="AA76">
            <v>1</v>
          </cell>
          <cell r="AC76">
            <v>0</v>
          </cell>
          <cell r="AD76">
            <v>1</v>
          </cell>
          <cell r="AE76">
            <v>0.28000000000000003</v>
          </cell>
          <cell r="AF76">
            <v>0</v>
          </cell>
          <cell r="AG76">
            <v>154.27000000000001</v>
          </cell>
        </row>
        <row r="77">
          <cell r="A77" t="str">
            <v>012410</v>
          </cell>
          <cell r="B77" t="str">
            <v>012410 - Regal MG Central Valley Region</v>
          </cell>
          <cell r="C77" t="str">
            <v>Los Angeles</v>
          </cell>
          <cell r="F77">
            <v>1782</v>
          </cell>
          <cell r="G77">
            <v>1</v>
          </cell>
          <cell r="H77">
            <v>1</v>
          </cell>
          <cell r="I77">
            <v>64.836844732811713</v>
          </cell>
          <cell r="J77">
            <v>0</v>
          </cell>
          <cell r="K77">
            <v>0</v>
          </cell>
          <cell r="L77">
            <v>0</v>
          </cell>
          <cell r="M77">
            <v>0</v>
          </cell>
          <cell r="N77">
            <v>0</v>
          </cell>
          <cell r="O77">
            <v>1</v>
          </cell>
          <cell r="P77">
            <v>1</v>
          </cell>
          <cell r="Q77">
            <v>50.880553525563819</v>
          </cell>
          <cell r="R77">
            <v>0</v>
          </cell>
          <cell r="S77">
            <v>0</v>
          </cell>
          <cell r="T77">
            <v>0</v>
          </cell>
          <cell r="U77">
            <v>0</v>
          </cell>
          <cell r="V77">
            <v>0</v>
          </cell>
          <cell r="Y77">
            <v>3.9689564617477449</v>
          </cell>
          <cell r="Z77">
            <v>1.0449999999999999</v>
          </cell>
          <cell r="AA77">
            <v>1</v>
          </cell>
          <cell r="AC77">
            <v>0</v>
          </cell>
          <cell r="AD77">
            <v>0.5</v>
          </cell>
          <cell r="AE77">
            <v>0.2</v>
          </cell>
          <cell r="AF77">
            <v>0</v>
          </cell>
          <cell r="AG77">
            <v>154.27000000000001</v>
          </cell>
        </row>
        <row r="78">
          <cell r="A78" t="str">
            <v>012532</v>
          </cell>
          <cell r="B78" t="str">
            <v>012532 - Cedars-Sinai Health Associates</v>
          </cell>
          <cell r="C78" t="str">
            <v>Los Angeles</v>
          </cell>
          <cell r="F78">
            <v>2044</v>
          </cell>
          <cell r="G78">
            <v>1</v>
          </cell>
          <cell r="H78">
            <v>1</v>
          </cell>
          <cell r="I78">
            <v>62.151828416162559</v>
          </cell>
          <cell r="J78">
            <v>0</v>
          </cell>
          <cell r="K78">
            <v>0</v>
          </cell>
          <cell r="L78">
            <v>0</v>
          </cell>
          <cell r="M78">
            <v>0</v>
          </cell>
          <cell r="N78">
            <v>43.040000999999997</v>
          </cell>
          <cell r="O78">
            <v>0</v>
          </cell>
          <cell r="P78">
            <v>1</v>
          </cell>
          <cell r="Q78">
            <v>141.54310550244512</v>
          </cell>
          <cell r="R78">
            <v>0</v>
          </cell>
          <cell r="S78">
            <v>0</v>
          </cell>
          <cell r="T78">
            <v>0</v>
          </cell>
          <cell r="U78">
            <v>0</v>
          </cell>
          <cell r="V78">
            <v>0</v>
          </cell>
          <cell r="Y78">
            <v>3.5395299327258414</v>
          </cell>
          <cell r="Z78">
            <v>1.0449999999999999</v>
          </cell>
          <cell r="AA78">
            <v>1</v>
          </cell>
          <cell r="AC78">
            <v>0</v>
          </cell>
          <cell r="AD78">
            <v>0.5</v>
          </cell>
          <cell r="AE78">
            <v>0.5</v>
          </cell>
          <cell r="AF78">
            <v>0</v>
          </cell>
          <cell r="AG78">
            <v>154.27000000000001</v>
          </cell>
        </row>
        <row r="79">
          <cell r="A79" t="str">
            <v>012745</v>
          </cell>
          <cell r="B79" t="str">
            <v>012745 - Arcadia Health City</v>
          </cell>
          <cell r="C79" t="str">
            <v>Los Angeles</v>
          </cell>
          <cell r="F79">
            <v>554</v>
          </cell>
          <cell r="G79">
            <v>1</v>
          </cell>
          <cell r="H79">
            <v>1</v>
          </cell>
          <cell r="I79">
            <v>42.037596592005762</v>
          </cell>
          <cell r="J79">
            <v>0</v>
          </cell>
          <cell r="K79">
            <v>0</v>
          </cell>
          <cell r="L79">
            <v>0</v>
          </cell>
          <cell r="M79">
            <v>0</v>
          </cell>
          <cell r="N79">
            <v>0</v>
          </cell>
          <cell r="O79">
            <v>1</v>
          </cell>
          <cell r="P79">
            <v>1</v>
          </cell>
          <cell r="Q79">
            <v>44.749112551965489</v>
          </cell>
          <cell r="R79">
            <v>0</v>
          </cell>
          <cell r="S79">
            <v>0</v>
          </cell>
          <cell r="T79">
            <v>0</v>
          </cell>
          <cell r="U79">
            <v>0</v>
          </cell>
          <cell r="V79">
            <v>0</v>
          </cell>
          <cell r="Y79">
            <v>3.0012959562385948</v>
          </cell>
          <cell r="Z79">
            <v>1.0449999999999999</v>
          </cell>
          <cell r="AA79">
            <v>1</v>
          </cell>
          <cell r="AC79">
            <v>0</v>
          </cell>
          <cell r="AD79">
            <v>0.33339999999999997</v>
          </cell>
          <cell r="AE79">
            <v>0.28000000000000003</v>
          </cell>
          <cell r="AF79">
            <v>0</v>
          </cell>
          <cell r="AG79">
            <v>154.27000000000001</v>
          </cell>
        </row>
        <row r="80">
          <cell r="A80" t="str">
            <v>012890</v>
          </cell>
          <cell r="B80" t="str">
            <v>012890 - Csmg/Cedars-Sinai Med Ctr</v>
          </cell>
          <cell r="C80" t="str">
            <v>Los Angeles</v>
          </cell>
          <cell r="F80">
            <v>2303</v>
          </cell>
          <cell r="G80">
            <v>1</v>
          </cell>
          <cell r="H80">
            <v>1</v>
          </cell>
          <cell r="I80">
            <v>60.290502560111726</v>
          </cell>
          <cell r="J80">
            <v>0</v>
          </cell>
          <cell r="K80">
            <v>0</v>
          </cell>
          <cell r="L80">
            <v>0</v>
          </cell>
          <cell r="M80">
            <v>0</v>
          </cell>
          <cell r="N80">
            <v>43.040000999999997</v>
          </cell>
          <cell r="O80">
            <v>0</v>
          </cell>
          <cell r="P80">
            <v>1</v>
          </cell>
          <cell r="Q80">
            <v>168.51547879035277</v>
          </cell>
          <cell r="R80">
            <v>0</v>
          </cell>
          <cell r="S80">
            <v>0</v>
          </cell>
          <cell r="T80">
            <v>0</v>
          </cell>
          <cell r="U80">
            <v>0</v>
          </cell>
          <cell r="V80">
            <v>0</v>
          </cell>
          <cell r="Y80">
            <v>3.2721871460839083</v>
          </cell>
          <cell r="Z80">
            <v>1.0449999999999999</v>
          </cell>
          <cell r="AA80">
            <v>1</v>
          </cell>
          <cell r="AC80">
            <v>0</v>
          </cell>
          <cell r="AD80">
            <v>0.5</v>
          </cell>
          <cell r="AE80">
            <v>0.5</v>
          </cell>
          <cell r="AF80">
            <v>0</v>
          </cell>
          <cell r="AG80">
            <v>154.27000000000001</v>
          </cell>
        </row>
        <row r="81">
          <cell r="A81" t="str">
            <v>013676</v>
          </cell>
          <cell r="B81" t="str">
            <v>013676 - Memorial Healthcare Ipa/Lb</v>
          </cell>
          <cell r="C81" t="str">
            <v>Los Angeles</v>
          </cell>
          <cell r="F81">
            <v>9013</v>
          </cell>
          <cell r="G81">
            <v>1</v>
          </cell>
          <cell r="H81">
            <v>1</v>
          </cell>
          <cell r="I81">
            <v>52.045440489977196</v>
          </cell>
          <cell r="J81">
            <v>0</v>
          </cell>
          <cell r="K81">
            <v>0</v>
          </cell>
          <cell r="L81">
            <v>0</v>
          </cell>
          <cell r="M81">
            <v>0</v>
          </cell>
          <cell r="N81">
            <v>0</v>
          </cell>
          <cell r="O81">
            <v>0</v>
          </cell>
          <cell r="P81">
            <v>1</v>
          </cell>
          <cell r="Q81">
            <v>71.606731673294263</v>
          </cell>
          <cell r="R81">
            <v>0</v>
          </cell>
          <cell r="S81">
            <v>0</v>
          </cell>
          <cell r="T81">
            <v>0</v>
          </cell>
          <cell r="U81">
            <v>0</v>
          </cell>
          <cell r="V81">
            <v>0</v>
          </cell>
          <cell r="Y81">
            <v>3.9212889855169668</v>
          </cell>
          <cell r="Z81">
            <v>1.0449999999999999</v>
          </cell>
          <cell r="AA81">
            <v>1</v>
          </cell>
          <cell r="AC81">
            <v>0.15</v>
          </cell>
          <cell r="AD81">
            <v>1</v>
          </cell>
          <cell r="AE81">
            <v>0</v>
          </cell>
          <cell r="AF81">
            <v>0</v>
          </cell>
          <cell r="AG81">
            <v>154.27000000000001</v>
          </cell>
        </row>
        <row r="82">
          <cell r="A82" t="str">
            <v>013727</v>
          </cell>
          <cell r="B82" t="str">
            <v>013727 - Harriman Jones Medical Group</v>
          </cell>
          <cell r="C82" t="str">
            <v>Los Angeles</v>
          </cell>
          <cell r="F82">
            <v>8292</v>
          </cell>
          <cell r="G82">
            <v>1</v>
          </cell>
          <cell r="H82">
            <v>1</v>
          </cell>
          <cell r="I82">
            <v>51.190918736626408</v>
          </cell>
          <cell r="J82">
            <v>0</v>
          </cell>
          <cell r="K82">
            <v>0</v>
          </cell>
          <cell r="L82">
            <v>0</v>
          </cell>
          <cell r="M82">
            <v>0</v>
          </cell>
          <cell r="N82">
            <v>0</v>
          </cell>
          <cell r="O82">
            <v>1</v>
          </cell>
          <cell r="P82">
            <v>1</v>
          </cell>
          <cell r="Q82">
            <v>53.127516375425984</v>
          </cell>
          <cell r="R82">
            <v>0</v>
          </cell>
          <cell r="S82">
            <v>0</v>
          </cell>
          <cell r="T82">
            <v>0</v>
          </cell>
          <cell r="U82">
            <v>0</v>
          </cell>
          <cell r="V82">
            <v>0</v>
          </cell>
          <cell r="Y82">
            <v>3.770996199154065</v>
          </cell>
          <cell r="Z82">
            <v>1.0449999999999999</v>
          </cell>
          <cell r="AA82">
            <v>1</v>
          </cell>
          <cell r="AC82">
            <v>0</v>
          </cell>
          <cell r="AD82">
            <v>0</v>
          </cell>
          <cell r="AE82">
            <v>0</v>
          </cell>
          <cell r="AF82">
            <v>0</v>
          </cell>
          <cell r="AG82">
            <v>154.27000000000001</v>
          </cell>
        </row>
        <row r="83">
          <cell r="A83" t="str">
            <v>013734</v>
          </cell>
          <cell r="B83" t="str">
            <v>013734 - La Salle Medical Associates</v>
          </cell>
          <cell r="C83" t="str">
            <v>Los Angeles</v>
          </cell>
          <cell r="F83">
            <v>4360</v>
          </cell>
          <cell r="G83">
            <v>1</v>
          </cell>
          <cell r="H83">
            <v>1</v>
          </cell>
          <cell r="I83">
            <v>51.47708540224469</v>
          </cell>
          <cell r="J83">
            <v>0</v>
          </cell>
          <cell r="K83">
            <v>0</v>
          </cell>
          <cell r="L83">
            <v>0</v>
          </cell>
          <cell r="M83">
            <v>0</v>
          </cell>
          <cell r="N83">
            <v>0</v>
          </cell>
          <cell r="O83">
            <v>0</v>
          </cell>
          <cell r="P83">
            <v>1</v>
          </cell>
          <cell r="Q83">
            <v>59.849601181427772</v>
          </cell>
          <cell r="R83">
            <v>0</v>
          </cell>
          <cell r="S83">
            <v>0</v>
          </cell>
          <cell r="T83">
            <v>0</v>
          </cell>
          <cell r="U83">
            <v>0</v>
          </cell>
          <cell r="V83">
            <v>0</v>
          </cell>
          <cell r="Y83">
            <v>3.9429393053879607</v>
          </cell>
          <cell r="Z83">
            <v>1.0449999999999999</v>
          </cell>
          <cell r="AA83">
            <v>1</v>
          </cell>
          <cell r="AC83">
            <v>0.15</v>
          </cell>
          <cell r="AD83">
            <v>0</v>
          </cell>
          <cell r="AE83">
            <v>0</v>
          </cell>
          <cell r="AF83">
            <v>0</v>
          </cell>
          <cell r="AG83">
            <v>154.27000000000001</v>
          </cell>
        </row>
        <row r="84">
          <cell r="A84" t="str">
            <v>014163</v>
          </cell>
          <cell r="B84" t="str">
            <v>014163 - Regal MG Downtown La Region</v>
          </cell>
          <cell r="C84" t="str">
            <v>Los Angeles</v>
          </cell>
          <cell r="F84">
            <v>975</v>
          </cell>
          <cell r="G84">
            <v>1</v>
          </cell>
          <cell r="H84">
            <v>1</v>
          </cell>
          <cell r="I84">
            <v>64.88443683395252</v>
          </cell>
          <cell r="J84">
            <v>0</v>
          </cell>
          <cell r="K84">
            <v>0</v>
          </cell>
          <cell r="L84">
            <v>0</v>
          </cell>
          <cell r="M84">
            <v>0</v>
          </cell>
          <cell r="N84">
            <v>0</v>
          </cell>
          <cell r="O84">
            <v>1</v>
          </cell>
          <cell r="P84">
            <v>1</v>
          </cell>
          <cell r="Q84">
            <v>51.167127623939592</v>
          </cell>
          <cell r="R84">
            <v>0</v>
          </cell>
          <cell r="S84">
            <v>0</v>
          </cell>
          <cell r="T84">
            <v>0</v>
          </cell>
          <cell r="U84">
            <v>0</v>
          </cell>
          <cell r="V84">
            <v>0</v>
          </cell>
          <cell r="Y84">
            <v>3.5199921107303154</v>
          </cell>
          <cell r="Z84">
            <v>1.0449999999999999</v>
          </cell>
          <cell r="AA84">
            <v>1</v>
          </cell>
          <cell r="AC84">
            <v>0</v>
          </cell>
          <cell r="AD84">
            <v>0.5</v>
          </cell>
          <cell r="AE84">
            <v>0.2</v>
          </cell>
          <cell r="AF84">
            <v>0</v>
          </cell>
          <cell r="AG84">
            <v>154.27000000000001</v>
          </cell>
        </row>
        <row r="85">
          <cell r="A85" t="str">
            <v>014498</v>
          </cell>
          <cell r="B85" t="str">
            <v>014498 - Omnicare Medical Group</v>
          </cell>
          <cell r="C85" t="str">
            <v>Los Angeles</v>
          </cell>
          <cell r="F85">
            <v>2706</v>
          </cell>
          <cell r="G85">
            <v>1</v>
          </cell>
          <cell r="H85">
            <v>1</v>
          </cell>
          <cell r="I85">
            <v>41.071963324503145</v>
          </cell>
          <cell r="J85">
            <v>0</v>
          </cell>
          <cell r="K85">
            <v>0</v>
          </cell>
          <cell r="L85">
            <v>0</v>
          </cell>
          <cell r="M85">
            <v>0</v>
          </cell>
          <cell r="N85">
            <v>0</v>
          </cell>
          <cell r="O85">
            <v>1</v>
          </cell>
          <cell r="P85">
            <v>1</v>
          </cell>
          <cell r="Q85">
            <v>51.894059271833456</v>
          </cell>
          <cell r="R85">
            <v>0</v>
          </cell>
          <cell r="S85">
            <v>0</v>
          </cell>
          <cell r="T85">
            <v>0</v>
          </cell>
          <cell r="U85">
            <v>0</v>
          </cell>
          <cell r="V85">
            <v>0</v>
          </cell>
          <cell r="Y85">
            <v>3.9661974174893015</v>
          </cell>
          <cell r="Z85">
            <v>1.0449999999999999</v>
          </cell>
          <cell r="AA85">
            <v>1</v>
          </cell>
          <cell r="AC85">
            <v>0</v>
          </cell>
          <cell r="AD85">
            <v>0.33339999999999997</v>
          </cell>
          <cell r="AE85">
            <v>0</v>
          </cell>
          <cell r="AF85">
            <v>0</v>
          </cell>
          <cell r="AG85">
            <v>154.27000000000001</v>
          </cell>
        </row>
        <row r="86">
          <cell r="A86" t="str">
            <v>014664</v>
          </cell>
          <cell r="B86" t="str">
            <v>014664 - Community Med Grp of The West</v>
          </cell>
          <cell r="C86" t="str">
            <v>Los Angeles</v>
          </cell>
          <cell r="F86">
            <v>1012</v>
          </cell>
          <cell r="G86">
            <v>1</v>
          </cell>
          <cell r="H86">
            <v>1</v>
          </cell>
          <cell r="I86">
            <v>52.208814809296932</v>
          </cell>
          <cell r="J86">
            <v>0</v>
          </cell>
          <cell r="K86">
            <v>0</v>
          </cell>
          <cell r="L86">
            <v>0</v>
          </cell>
          <cell r="M86">
            <v>0</v>
          </cell>
          <cell r="N86">
            <v>44.419998</v>
          </cell>
          <cell r="O86">
            <v>0</v>
          </cell>
          <cell r="P86">
            <v>1</v>
          </cell>
          <cell r="Q86">
            <v>87.253500503913472</v>
          </cell>
          <cell r="R86">
            <v>0</v>
          </cell>
          <cell r="S86">
            <v>0</v>
          </cell>
          <cell r="T86">
            <v>0</v>
          </cell>
          <cell r="U86">
            <v>0</v>
          </cell>
          <cell r="V86">
            <v>0</v>
          </cell>
          <cell r="Y86">
            <v>3.4781600581024796</v>
          </cell>
          <cell r="Z86">
            <v>1.0449999999999999</v>
          </cell>
          <cell r="AA86">
            <v>1</v>
          </cell>
          <cell r="AC86">
            <v>0</v>
          </cell>
          <cell r="AD86">
            <v>1</v>
          </cell>
          <cell r="AE86">
            <v>0</v>
          </cell>
          <cell r="AF86">
            <v>0</v>
          </cell>
          <cell r="AG86">
            <v>154.27000000000001</v>
          </cell>
        </row>
        <row r="87">
          <cell r="A87" t="str">
            <v>014670</v>
          </cell>
          <cell r="B87" t="str">
            <v>014670 - Community Medical Group IPA</v>
          </cell>
          <cell r="C87" t="str">
            <v>Los Angeles</v>
          </cell>
          <cell r="F87">
            <v>3850</v>
          </cell>
          <cell r="G87">
            <v>1</v>
          </cell>
          <cell r="H87">
            <v>1</v>
          </cell>
          <cell r="I87">
            <v>51.904370911988593</v>
          </cell>
          <cell r="J87">
            <v>0</v>
          </cell>
          <cell r="K87">
            <v>0</v>
          </cell>
          <cell r="L87">
            <v>0</v>
          </cell>
          <cell r="M87">
            <v>0</v>
          </cell>
          <cell r="N87">
            <v>44.419998</v>
          </cell>
          <cell r="O87">
            <v>0</v>
          </cell>
          <cell r="P87">
            <v>1</v>
          </cell>
          <cell r="Q87">
            <v>144.2360915196314</v>
          </cell>
          <cell r="R87">
            <v>0</v>
          </cell>
          <cell r="S87">
            <v>0</v>
          </cell>
          <cell r="T87">
            <v>0</v>
          </cell>
          <cell r="U87">
            <v>0</v>
          </cell>
          <cell r="V87">
            <v>0</v>
          </cell>
          <cell r="Y87">
            <v>4.0421956539452752</v>
          </cell>
          <cell r="Z87">
            <v>1.0449999999999999</v>
          </cell>
          <cell r="AA87">
            <v>1</v>
          </cell>
          <cell r="AC87">
            <v>0</v>
          </cell>
          <cell r="AD87">
            <v>0</v>
          </cell>
          <cell r="AE87">
            <v>0</v>
          </cell>
          <cell r="AF87">
            <v>0</v>
          </cell>
          <cell r="AG87">
            <v>154.27000000000001</v>
          </cell>
        </row>
        <row r="88">
          <cell r="A88" t="str">
            <v>014672</v>
          </cell>
          <cell r="B88" t="str">
            <v>014672 - Cmg Valley Health Med Assoc</v>
          </cell>
          <cell r="C88" t="str">
            <v>Los Angeles</v>
          </cell>
          <cell r="F88">
            <v>0</v>
          </cell>
          <cell r="G88">
            <v>1</v>
          </cell>
          <cell r="H88">
            <v>1</v>
          </cell>
          <cell r="I88">
            <v>51.417383658769452</v>
          </cell>
          <cell r="J88">
            <v>0</v>
          </cell>
          <cell r="K88">
            <v>0</v>
          </cell>
          <cell r="L88">
            <v>0</v>
          </cell>
          <cell r="M88">
            <v>0</v>
          </cell>
          <cell r="N88">
            <v>44.419998</v>
          </cell>
          <cell r="O88">
            <v>0</v>
          </cell>
          <cell r="P88">
            <v>1</v>
          </cell>
          <cell r="Q88">
            <v>78.003377323140242</v>
          </cell>
          <cell r="R88">
            <v>0</v>
          </cell>
          <cell r="S88">
            <v>0</v>
          </cell>
          <cell r="T88">
            <v>0</v>
          </cell>
          <cell r="U88">
            <v>0</v>
          </cell>
          <cell r="V88">
            <v>0</v>
          </cell>
          <cell r="Y88">
            <v>3.8608151709208292</v>
          </cell>
          <cell r="Z88">
            <v>1.0449999999999999</v>
          </cell>
          <cell r="AA88">
            <v>1</v>
          </cell>
          <cell r="AC88">
            <v>0</v>
          </cell>
          <cell r="AD88">
            <v>1</v>
          </cell>
          <cell r="AE88">
            <v>0</v>
          </cell>
          <cell r="AF88">
            <v>0</v>
          </cell>
          <cell r="AG88">
            <v>154.27000000000001</v>
          </cell>
        </row>
        <row r="89">
          <cell r="A89" t="str">
            <v>014678</v>
          </cell>
          <cell r="B89" t="str">
            <v>014678 - Northridge Medical Group IPA</v>
          </cell>
          <cell r="C89" t="str">
            <v>Los Angeles</v>
          </cell>
          <cell r="F89">
            <v>7710</v>
          </cell>
          <cell r="G89">
            <v>1</v>
          </cell>
          <cell r="H89">
            <v>1</v>
          </cell>
          <cell r="I89">
            <v>50.444201629597757</v>
          </cell>
          <cell r="J89">
            <v>0</v>
          </cell>
          <cell r="K89">
            <v>0</v>
          </cell>
          <cell r="L89">
            <v>0</v>
          </cell>
          <cell r="M89">
            <v>0</v>
          </cell>
          <cell r="N89">
            <v>0</v>
          </cell>
          <cell r="O89">
            <v>0</v>
          </cell>
          <cell r="P89">
            <v>1</v>
          </cell>
          <cell r="Q89">
            <v>52.488223454149718</v>
          </cell>
          <cell r="R89">
            <v>0</v>
          </cell>
          <cell r="S89">
            <v>0</v>
          </cell>
          <cell r="T89">
            <v>0</v>
          </cell>
          <cell r="U89">
            <v>0</v>
          </cell>
          <cell r="V89">
            <v>41.5</v>
          </cell>
          <cell r="Y89">
            <v>3.7282311633253076</v>
          </cell>
          <cell r="Z89">
            <v>1.0449999999999999</v>
          </cell>
          <cell r="AA89">
            <v>1</v>
          </cell>
          <cell r="AC89">
            <v>0</v>
          </cell>
          <cell r="AD89">
            <v>0</v>
          </cell>
          <cell r="AE89">
            <v>0</v>
          </cell>
          <cell r="AF89">
            <v>0</v>
          </cell>
          <cell r="AG89">
            <v>154.27000000000001</v>
          </cell>
        </row>
        <row r="90">
          <cell r="A90" t="str">
            <v>014686</v>
          </cell>
          <cell r="B90" t="str">
            <v>014686 - Henry Mayo Newhall Mc (Ipa)</v>
          </cell>
          <cell r="C90" t="str">
            <v>Los Angeles</v>
          </cell>
          <cell r="F90">
            <v>0</v>
          </cell>
          <cell r="G90">
            <v>1</v>
          </cell>
          <cell r="H90">
            <v>1</v>
          </cell>
          <cell r="I90">
            <v>44.890883243931086</v>
          </cell>
          <cell r="J90">
            <v>0</v>
          </cell>
          <cell r="K90">
            <v>0</v>
          </cell>
          <cell r="L90">
            <v>0</v>
          </cell>
          <cell r="M90">
            <v>0</v>
          </cell>
          <cell r="N90">
            <v>0</v>
          </cell>
          <cell r="O90">
            <v>0</v>
          </cell>
          <cell r="P90">
            <v>1</v>
          </cell>
          <cell r="Q90">
            <v>65.641109713309717</v>
          </cell>
          <cell r="R90">
            <v>0</v>
          </cell>
          <cell r="S90">
            <v>0</v>
          </cell>
          <cell r="T90">
            <v>0</v>
          </cell>
          <cell r="U90">
            <v>0</v>
          </cell>
          <cell r="V90">
            <v>0</v>
          </cell>
          <cell r="Y90">
            <v>4.1596438315783821</v>
          </cell>
          <cell r="Z90">
            <v>1.0449999999999999</v>
          </cell>
          <cell r="AA90">
            <v>1</v>
          </cell>
          <cell r="AC90">
            <v>0</v>
          </cell>
          <cell r="AD90">
            <v>0.5</v>
          </cell>
          <cell r="AE90">
            <v>0.53500000000000003</v>
          </cell>
          <cell r="AF90">
            <v>0</v>
          </cell>
          <cell r="AG90">
            <v>154.27000000000001</v>
          </cell>
        </row>
        <row r="91">
          <cell r="A91" t="str">
            <v>014692</v>
          </cell>
          <cell r="B91" t="str">
            <v>014692 - St Francis IPA Medical Group</v>
          </cell>
          <cell r="C91" t="str">
            <v>Los Angeles</v>
          </cell>
          <cell r="F91">
            <v>4272</v>
          </cell>
          <cell r="G91">
            <v>1</v>
          </cell>
          <cell r="H91">
            <v>1</v>
          </cell>
          <cell r="I91">
            <v>50.314238890386164</v>
          </cell>
          <cell r="J91">
            <v>0</v>
          </cell>
          <cell r="K91">
            <v>0</v>
          </cell>
          <cell r="L91">
            <v>0</v>
          </cell>
          <cell r="M91">
            <v>0</v>
          </cell>
          <cell r="N91">
            <v>0</v>
          </cell>
          <cell r="O91">
            <v>1</v>
          </cell>
          <cell r="P91">
            <v>1</v>
          </cell>
          <cell r="Q91">
            <v>48.593618019909222</v>
          </cell>
          <cell r="R91">
            <v>0</v>
          </cell>
          <cell r="S91">
            <v>0</v>
          </cell>
          <cell r="T91">
            <v>0</v>
          </cell>
          <cell r="U91">
            <v>0</v>
          </cell>
          <cell r="V91">
            <v>0</v>
          </cell>
          <cell r="Y91">
            <v>4.1517100633531259</v>
          </cell>
          <cell r="Z91">
            <v>1.0449999999999999</v>
          </cell>
          <cell r="AA91">
            <v>1</v>
          </cell>
          <cell r="AC91">
            <v>0.1</v>
          </cell>
          <cell r="AD91">
            <v>1</v>
          </cell>
          <cell r="AE91">
            <v>0</v>
          </cell>
          <cell r="AF91">
            <v>0</v>
          </cell>
          <cell r="AG91">
            <v>154.27000000000001</v>
          </cell>
        </row>
        <row r="92">
          <cell r="A92" t="str">
            <v>014696</v>
          </cell>
          <cell r="B92" t="str">
            <v>014696 - Robert Kennedy IPA Med Grp</v>
          </cell>
          <cell r="C92" t="str">
            <v>Los Angeles</v>
          </cell>
          <cell r="F92">
            <v>1222</v>
          </cell>
          <cell r="G92">
            <v>1</v>
          </cell>
          <cell r="H92">
            <v>1</v>
          </cell>
          <cell r="I92">
            <v>47.345467791787279</v>
          </cell>
          <cell r="J92">
            <v>0</v>
          </cell>
          <cell r="K92">
            <v>0</v>
          </cell>
          <cell r="L92">
            <v>0</v>
          </cell>
          <cell r="M92">
            <v>0</v>
          </cell>
          <cell r="N92">
            <v>0</v>
          </cell>
          <cell r="O92">
            <v>1</v>
          </cell>
          <cell r="P92">
            <v>1</v>
          </cell>
          <cell r="Q92">
            <v>45.057943660660918</v>
          </cell>
          <cell r="R92">
            <v>0</v>
          </cell>
          <cell r="S92">
            <v>0</v>
          </cell>
          <cell r="T92">
            <v>0</v>
          </cell>
          <cell r="U92">
            <v>0</v>
          </cell>
          <cell r="V92">
            <v>0</v>
          </cell>
          <cell r="Y92">
            <v>3.5589118127478057</v>
          </cell>
          <cell r="Z92">
            <v>1.0449999999999999</v>
          </cell>
          <cell r="AA92">
            <v>1</v>
          </cell>
          <cell r="AC92">
            <v>0.15</v>
          </cell>
          <cell r="AD92">
            <v>1</v>
          </cell>
          <cell r="AE92">
            <v>0</v>
          </cell>
          <cell r="AF92">
            <v>0</v>
          </cell>
          <cell r="AG92">
            <v>154.27000000000001</v>
          </cell>
        </row>
        <row r="93">
          <cell r="A93" t="str">
            <v>014697</v>
          </cell>
          <cell r="B93" t="str">
            <v>014697 - St Vincent Medical Group IPA</v>
          </cell>
          <cell r="C93" t="str">
            <v>Los Angeles</v>
          </cell>
          <cell r="F93">
            <v>2741</v>
          </cell>
          <cell r="G93">
            <v>1</v>
          </cell>
          <cell r="H93">
            <v>1</v>
          </cell>
          <cell r="I93">
            <v>46.455516985354478</v>
          </cell>
          <cell r="J93">
            <v>0</v>
          </cell>
          <cell r="K93">
            <v>0</v>
          </cell>
          <cell r="L93">
            <v>0</v>
          </cell>
          <cell r="M93">
            <v>0</v>
          </cell>
          <cell r="N93">
            <v>0</v>
          </cell>
          <cell r="O93">
            <v>1</v>
          </cell>
          <cell r="P93">
            <v>1</v>
          </cell>
          <cell r="Q93">
            <v>40.892694260785191</v>
          </cell>
          <cell r="R93">
            <v>0</v>
          </cell>
          <cell r="S93">
            <v>0</v>
          </cell>
          <cell r="T93">
            <v>0</v>
          </cell>
          <cell r="U93">
            <v>0</v>
          </cell>
          <cell r="V93">
            <v>0</v>
          </cell>
          <cell r="Y93">
            <v>3.3437090919656338</v>
          </cell>
          <cell r="Z93">
            <v>1.0449999999999999</v>
          </cell>
          <cell r="AA93">
            <v>1</v>
          </cell>
          <cell r="AC93">
            <v>0.15</v>
          </cell>
          <cell r="AD93">
            <v>1</v>
          </cell>
          <cell r="AE93">
            <v>0</v>
          </cell>
          <cell r="AF93">
            <v>0</v>
          </cell>
          <cell r="AG93">
            <v>154.27000000000001</v>
          </cell>
        </row>
        <row r="94">
          <cell r="A94" t="str">
            <v>014722</v>
          </cell>
          <cell r="B94" t="str">
            <v>014722 - Professional Care IPA</v>
          </cell>
          <cell r="C94" t="str">
            <v>Los Angeles</v>
          </cell>
          <cell r="F94">
            <v>12960</v>
          </cell>
          <cell r="G94">
            <v>1</v>
          </cell>
          <cell r="H94">
            <v>1</v>
          </cell>
          <cell r="I94">
            <v>49.138456971431928</v>
          </cell>
          <cell r="J94">
            <v>0</v>
          </cell>
          <cell r="K94">
            <v>0</v>
          </cell>
          <cell r="L94">
            <v>0</v>
          </cell>
          <cell r="M94">
            <v>0</v>
          </cell>
          <cell r="N94">
            <v>0</v>
          </cell>
          <cell r="O94">
            <v>0</v>
          </cell>
          <cell r="P94">
            <v>1</v>
          </cell>
          <cell r="Q94">
            <v>45.461160779007109</v>
          </cell>
          <cell r="R94">
            <v>0</v>
          </cell>
          <cell r="S94">
            <v>0</v>
          </cell>
          <cell r="T94">
            <v>0</v>
          </cell>
          <cell r="U94">
            <v>0</v>
          </cell>
          <cell r="V94">
            <v>0</v>
          </cell>
          <cell r="Y94">
            <v>3.7073507917665451</v>
          </cell>
          <cell r="Z94">
            <v>1.0449999999999999</v>
          </cell>
          <cell r="AA94">
            <v>1</v>
          </cell>
          <cell r="AC94">
            <v>0</v>
          </cell>
          <cell r="AD94">
            <v>0</v>
          </cell>
          <cell r="AE94">
            <v>0</v>
          </cell>
          <cell r="AF94">
            <v>0</v>
          </cell>
          <cell r="AG94">
            <v>154.27000000000001</v>
          </cell>
        </row>
        <row r="95">
          <cell r="A95" t="str">
            <v>014781</v>
          </cell>
          <cell r="B95" t="str">
            <v>014781 - Talbert MG - Compton Mc</v>
          </cell>
          <cell r="C95" t="str">
            <v>Los Angeles</v>
          </cell>
          <cell r="F95">
            <v>382</v>
          </cell>
          <cell r="G95">
            <v>1</v>
          </cell>
          <cell r="H95">
            <v>1</v>
          </cell>
          <cell r="I95">
            <v>52.674716655676285</v>
          </cell>
          <cell r="J95">
            <v>0</v>
          </cell>
          <cell r="K95">
            <v>0</v>
          </cell>
          <cell r="L95">
            <v>0</v>
          </cell>
          <cell r="M95">
            <v>0</v>
          </cell>
          <cell r="N95">
            <v>0</v>
          </cell>
          <cell r="O95">
            <v>0</v>
          </cell>
          <cell r="P95">
            <v>1</v>
          </cell>
          <cell r="Q95">
            <v>64.703835015856839</v>
          </cell>
          <cell r="R95">
            <v>0</v>
          </cell>
          <cell r="S95">
            <v>0</v>
          </cell>
          <cell r="T95">
            <v>0</v>
          </cell>
          <cell r="U95">
            <v>0</v>
          </cell>
          <cell r="V95">
            <v>0</v>
          </cell>
          <cell r="Y95">
            <v>6.4482463296330126</v>
          </cell>
          <cell r="Z95">
            <v>1.0449999999999999</v>
          </cell>
          <cell r="AA95">
            <v>1</v>
          </cell>
          <cell r="AC95">
            <v>0</v>
          </cell>
          <cell r="AD95">
            <v>0.5</v>
          </cell>
          <cell r="AE95">
            <v>0.25900000000000001</v>
          </cell>
          <cell r="AF95">
            <v>0</v>
          </cell>
          <cell r="AG95">
            <v>154.27000000000001</v>
          </cell>
        </row>
        <row r="96">
          <cell r="A96" t="str">
            <v>014784</v>
          </cell>
          <cell r="B96" t="str">
            <v>014784 - Talbert MG - Downey Mc</v>
          </cell>
          <cell r="C96" t="str">
            <v>Los Angeles</v>
          </cell>
          <cell r="F96">
            <v>940</v>
          </cell>
          <cell r="G96">
            <v>1</v>
          </cell>
          <cell r="H96">
            <v>1</v>
          </cell>
          <cell r="I96">
            <v>51.664138064561548</v>
          </cell>
          <cell r="J96">
            <v>0</v>
          </cell>
          <cell r="K96">
            <v>0</v>
          </cell>
          <cell r="L96">
            <v>0</v>
          </cell>
          <cell r="M96">
            <v>0</v>
          </cell>
          <cell r="N96">
            <v>0</v>
          </cell>
          <cell r="O96">
            <v>0</v>
          </cell>
          <cell r="P96">
            <v>1</v>
          </cell>
          <cell r="Q96">
            <v>88.863544763816009</v>
          </cell>
          <cell r="R96">
            <v>0</v>
          </cell>
          <cell r="S96">
            <v>0</v>
          </cell>
          <cell r="T96">
            <v>0</v>
          </cell>
          <cell r="U96">
            <v>0</v>
          </cell>
          <cell r="V96">
            <v>0</v>
          </cell>
          <cell r="Y96">
            <v>6.8009295662854079</v>
          </cell>
          <cell r="Z96">
            <v>1.0449999999999999</v>
          </cell>
          <cell r="AA96">
            <v>1</v>
          </cell>
          <cell r="AC96">
            <v>0</v>
          </cell>
          <cell r="AD96">
            <v>0</v>
          </cell>
          <cell r="AE96">
            <v>0</v>
          </cell>
          <cell r="AF96">
            <v>0</v>
          </cell>
          <cell r="AG96">
            <v>154.27000000000001</v>
          </cell>
        </row>
        <row r="97">
          <cell r="A97" t="str">
            <v>014787</v>
          </cell>
          <cell r="B97" t="str">
            <v>014787 - Talbert MG - Long Beach Mc</v>
          </cell>
          <cell r="C97" t="str">
            <v>Los Angeles</v>
          </cell>
          <cell r="F97">
            <v>1171</v>
          </cell>
          <cell r="G97">
            <v>1</v>
          </cell>
          <cell r="H97">
            <v>1</v>
          </cell>
          <cell r="I97">
            <v>45.921889903926228</v>
          </cell>
          <cell r="J97">
            <v>0</v>
          </cell>
          <cell r="K97">
            <v>0</v>
          </cell>
          <cell r="L97">
            <v>0</v>
          </cell>
          <cell r="M97">
            <v>0</v>
          </cell>
          <cell r="N97">
            <v>0</v>
          </cell>
          <cell r="O97">
            <v>0</v>
          </cell>
          <cell r="P97">
            <v>1</v>
          </cell>
          <cell r="Q97">
            <v>64.5717251170704</v>
          </cell>
          <cell r="R97">
            <v>0</v>
          </cell>
          <cell r="S97">
            <v>0</v>
          </cell>
          <cell r="T97">
            <v>0</v>
          </cell>
          <cell r="U97">
            <v>0</v>
          </cell>
          <cell r="V97">
            <v>0</v>
          </cell>
          <cell r="Y97">
            <v>5.6449486299700808</v>
          </cell>
          <cell r="Z97">
            <v>1.0449999999999999</v>
          </cell>
          <cell r="AA97">
            <v>1</v>
          </cell>
          <cell r="AC97">
            <v>0</v>
          </cell>
          <cell r="AD97">
            <v>0.5</v>
          </cell>
          <cell r="AE97">
            <v>0.25900000000000001</v>
          </cell>
          <cell r="AF97">
            <v>0</v>
          </cell>
          <cell r="AG97">
            <v>154.27000000000001</v>
          </cell>
        </row>
        <row r="98">
          <cell r="A98" t="str">
            <v>014788</v>
          </cell>
          <cell r="B98" t="str">
            <v>014788 - Talbert MG - Plaza Mc</v>
          </cell>
          <cell r="C98" t="str">
            <v>Los Angeles</v>
          </cell>
          <cell r="F98">
            <v>3646</v>
          </cell>
          <cell r="G98">
            <v>1</v>
          </cell>
          <cell r="H98">
            <v>1</v>
          </cell>
          <cell r="I98">
            <v>48.085121272249488</v>
          </cell>
          <cell r="J98">
            <v>0</v>
          </cell>
          <cell r="K98">
            <v>0</v>
          </cell>
          <cell r="L98">
            <v>0</v>
          </cell>
          <cell r="M98">
            <v>0</v>
          </cell>
          <cell r="N98">
            <v>0</v>
          </cell>
          <cell r="O98">
            <v>0</v>
          </cell>
          <cell r="P98">
            <v>1</v>
          </cell>
          <cell r="Q98">
            <v>67.669365063152725</v>
          </cell>
          <cell r="R98">
            <v>0</v>
          </cell>
          <cell r="S98">
            <v>0</v>
          </cell>
          <cell r="T98">
            <v>0</v>
          </cell>
          <cell r="U98">
            <v>0</v>
          </cell>
          <cell r="V98">
            <v>0</v>
          </cell>
          <cell r="Y98">
            <v>6.1679304615115624</v>
          </cell>
          <cell r="Z98">
            <v>1.0449999999999999</v>
          </cell>
          <cell r="AA98">
            <v>1</v>
          </cell>
          <cell r="AC98">
            <v>0</v>
          </cell>
          <cell r="AD98">
            <v>0.5</v>
          </cell>
          <cell r="AE98">
            <v>0.25900000000000001</v>
          </cell>
          <cell r="AF98">
            <v>0</v>
          </cell>
          <cell r="AG98">
            <v>154.27000000000001</v>
          </cell>
        </row>
        <row r="99">
          <cell r="A99" t="str">
            <v>014888</v>
          </cell>
          <cell r="B99" t="str">
            <v>014888 - Regal MG San Gabriel Region</v>
          </cell>
          <cell r="C99" t="str">
            <v>Los Angeles</v>
          </cell>
          <cell r="F99">
            <v>590</v>
          </cell>
          <cell r="G99">
            <v>1</v>
          </cell>
          <cell r="H99">
            <v>1</v>
          </cell>
          <cell r="I99">
            <v>64.854521614456445</v>
          </cell>
          <cell r="J99">
            <v>0</v>
          </cell>
          <cell r="K99">
            <v>0</v>
          </cell>
          <cell r="L99">
            <v>0</v>
          </cell>
          <cell r="M99">
            <v>0</v>
          </cell>
          <cell r="N99">
            <v>0</v>
          </cell>
          <cell r="O99">
            <v>1</v>
          </cell>
          <cell r="P99">
            <v>1</v>
          </cell>
          <cell r="Q99">
            <v>49.017760236999926</v>
          </cell>
          <cell r="R99">
            <v>0</v>
          </cell>
          <cell r="S99">
            <v>0</v>
          </cell>
          <cell r="T99">
            <v>0</v>
          </cell>
          <cell r="U99">
            <v>0</v>
          </cell>
          <cell r="V99">
            <v>0</v>
          </cell>
          <cell r="Y99">
            <v>3.4979789315501622</v>
          </cell>
          <cell r="Z99">
            <v>1.0449999999999999</v>
          </cell>
          <cell r="AA99">
            <v>1</v>
          </cell>
          <cell r="AC99">
            <v>0</v>
          </cell>
          <cell r="AD99">
            <v>0.5</v>
          </cell>
          <cell r="AE99">
            <v>0.2</v>
          </cell>
          <cell r="AF99">
            <v>0</v>
          </cell>
          <cell r="AG99">
            <v>154.27000000000001</v>
          </cell>
        </row>
        <row r="100">
          <cell r="A100" t="str">
            <v>014914</v>
          </cell>
          <cell r="B100" t="str">
            <v>014914 - Glendale Memorial Medical Grp</v>
          </cell>
          <cell r="C100" t="str">
            <v>Los Angeles</v>
          </cell>
          <cell r="F100">
            <v>6709</v>
          </cell>
          <cell r="G100">
            <v>1</v>
          </cell>
          <cell r="H100">
            <v>1</v>
          </cell>
          <cell r="I100">
            <v>43.738006125453012</v>
          </cell>
          <cell r="J100">
            <v>0</v>
          </cell>
          <cell r="K100">
            <v>0</v>
          </cell>
          <cell r="L100">
            <v>0</v>
          </cell>
          <cell r="M100">
            <v>0</v>
          </cell>
          <cell r="N100">
            <v>0</v>
          </cell>
          <cell r="O100">
            <v>0</v>
          </cell>
          <cell r="P100">
            <v>1</v>
          </cell>
          <cell r="Q100">
            <v>70.84632429311371</v>
          </cell>
          <cell r="R100">
            <v>0</v>
          </cell>
          <cell r="S100">
            <v>0</v>
          </cell>
          <cell r="T100">
            <v>0</v>
          </cell>
          <cell r="U100">
            <v>0</v>
          </cell>
          <cell r="V100">
            <v>0</v>
          </cell>
          <cell r="Y100">
            <v>3.6248970021399316</v>
          </cell>
          <cell r="Z100">
            <v>1.0449999999999999</v>
          </cell>
          <cell r="AA100">
            <v>1</v>
          </cell>
          <cell r="AC100">
            <v>0</v>
          </cell>
          <cell r="AD100">
            <v>0</v>
          </cell>
          <cell r="AE100">
            <v>0</v>
          </cell>
          <cell r="AF100">
            <v>0</v>
          </cell>
          <cell r="AG100">
            <v>154.27000000000001</v>
          </cell>
        </row>
        <row r="101">
          <cell r="A101" t="str">
            <v>014963</v>
          </cell>
          <cell r="B101" t="str">
            <v>014963 - Verdugo Hills Medical Group</v>
          </cell>
          <cell r="C101" t="str">
            <v>Los Angeles</v>
          </cell>
          <cell r="F101">
            <v>1995</v>
          </cell>
          <cell r="G101">
            <v>1</v>
          </cell>
          <cell r="H101">
            <v>1</v>
          </cell>
          <cell r="I101">
            <v>63.009505540202966</v>
          </cell>
          <cell r="J101">
            <v>0</v>
          </cell>
          <cell r="K101">
            <v>0</v>
          </cell>
          <cell r="L101">
            <v>0</v>
          </cell>
          <cell r="M101">
            <v>0</v>
          </cell>
          <cell r="N101">
            <v>0</v>
          </cell>
          <cell r="O101">
            <v>0</v>
          </cell>
          <cell r="P101">
            <v>1</v>
          </cell>
          <cell r="Q101">
            <v>59.618200416497146</v>
          </cell>
          <cell r="R101">
            <v>0</v>
          </cell>
          <cell r="S101">
            <v>0</v>
          </cell>
          <cell r="T101">
            <v>0</v>
          </cell>
          <cell r="U101">
            <v>0</v>
          </cell>
          <cell r="V101">
            <v>0</v>
          </cell>
          <cell r="Y101">
            <v>3.688687679613202</v>
          </cell>
          <cell r="Z101">
            <v>1.0449999999999999</v>
          </cell>
          <cell r="AA101">
            <v>1</v>
          </cell>
          <cell r="AC101">
            <v>0</v>
          </cell>
          <cell r="AD101">
            <v>1</v>
          </cell>
          <cell r="AE101">
            <v>0</v>
          </cell>
          <cell r="AF101">
            <v>0</v>
          </cell>
          <cell r="AG101">
            <v>154.27000000000001</v>
          </cell>
        </row>
        <row r="102">
          <cell r="A102" t="str">
            <v>014977</v>
          </cell>
          <cell r="B102" t="str">
            <v>014977 - Hollywood Presbyterian Medical</v>
          </cell>
          <cell r="C102" t="str">
            <v>Los Angeles</v>
          </cell>
          <cell r="F102">
            <v>1586</v>
          </cell>
          <cell r="G102">
            <v>1</v>
          </cell>
          <cell r="H102">
            <v>1</v>
          </cell>
          <cell r="I102">
            <v>47.242791475871783</v>
          </cell>
          <cell r="J102">
            <v>0</v>
          </cell>
          <cell r="K102">
            <v>0</v>
          </cell>
          <cell r="L102">
            <v>0</v>
          </cell>
          <cell r="M102">
            <v>0</v>
          </cell>
          <cell r="N102">
            <v>0</v>
          </cell>
          <cell r="O102">
            <v>0</v>
          </cell>
          <cell r="P102">
            <v>1</v>
          </cell>
          <cell r="Q102">
            <v>50.908460898557465</v>
          </cell>
          <cell r="R102">
            <v>0</v>
          </cell>
          <cell r="S102">
            <v>0</v>
          </cell>
          <cell r="T102">
            <v>0</v>
          </cell>
          <cell r="U102">
            <v>0</v>
          </cell>
          <cell r="V102">
            <v>0</v>
          </cell>
          <cell r="Y102">
            <v>3.8408844399738853</v>
          </cell>
          <cell r="Z102">
            <v>1.0449999999999999</v>
          </cell>
          <cell r="AA102">
            <v>1</v>
          </cell>
          <cell r="AC102">
            <v>0.15</v>
          </cell>
          <cell r="AD102">
            <v>0</v>
          </cell>
          <cell r="AE102">
            <v>0</v>
          </cell>
          <cell r="AF102">
            <v>0</v>
          </cell>
          <cell r="AG102">
            <v>154.27000000000001</v>
          </cell>
        </row>
        <row r="103">
          <cell r="A103" t="str">
            <v>015002</v>
          </cell>
          <cell r="B103" t="str">
            <v>015002 - Caremore Medical Group - Brea</v>
          </cell>
          <cell r="C103" t="str">
            <v>Los Angeles</v>
          </cell>
          <cell r="F103">
            <v>11</v>
          </cell>
          <cell r="G103">
            <v>1</v>
          </cell>
          <cell r="H103">
            <v>1</v>
          </cell>
          <cell r="I103">
            <v>46.867852586124769</v>
          </cell>
          <cell r="J103">
            <v>0</v>
          </cell>
          <cell r="K103">
            <v>0</v>
          </cell>
          <cell r="L103">
            <v>0</v>
          </cell>
          <cell r="M103">
            <v>0</v>
          </cell>
          <cell r="N103">
            <v>0</v>
          </cell>
          <cell r="O103">
            <v>0</v>
          </cell>
          <cell r="P103">
            <v>1</v>
          </cell>
          <cell r="Q103">
            <v>55.155958728702835</v>
          </cell>
          <cell r="R103">
            <v>0</v>
          </cell>
          <cell r="S103">
            <v>0</v>
          </cell>
          <cell r="T103">
            <v>0</v>
          </cell>
          <cell r="U103">
            <v>0</v>
          </cell>
          <cell r="V103">
            <v>0</v>
          </cell>
          <cell r="Y103">
            <v>3.4794542987142898</v>
          </cell>
          <cell r="Z103">
            <v>1.0449999999999999</v>
          </cell>
          <cell r="AA103">
            <v>1</v>
          </cell>
          <cell r="AC103">
            <v>0</v>
          </cell>
          <cell r="AD103">
            <v>1</v>
          </cell>
          <cell r="AE103">
            <v>0</v>
          </cell>
          <cell r="AF103">
            <v>0</v>
          </cell>
          <cell r="AG103">
            <v>154.27000000000001</v>
          </cell>
        </row>
        <row r="104">
          <cell r="A104" t="str">
            <v>015231</v>
          </cell>
          <cell r="B104" t="str">
            <v>015231 - Physician Associates/Pasadena</v>
          </cell>
          <cell r="C104" t="str">
            <v>Los Angeles</v>
          </cell>
          <cell r="F104">
            <v>4473</v>
          </cell>
          <cell r="G104">
            <v>1</v>
          </cell>
          <cell r="H104">
            <v>1</v>
          </cell>
          <cell r="I104">
            <v>52.366614160923092</v>
          </cell>
          <cell r="J104">
            <v>0</v>
          </cell>
          <cell r="K104">
            <v>0</v>
          </cell>
          <cell r="L104">
            <v>0</v>
          </cell>
          <cell r="M104">
            <v>46.310001</v>
          </cell>
          <cell r="N104">
            <v>0</v>
          </cell>
          <cell r="O104">
            <v>0</v>
          </cell>
          <cell r="P104">
            <v>1</v>
          </cell>
          <cell r="Q104">
            <v>75.083324411170111</v>
          </cell>
          <cell r="R104">
            <v>0</v>
          </cell>
          <cell r="S104">
            <v>0</v>
          </cell>
          <cell r="T104">
            <v>0</v>
          </cell>
          <cell r="U104">
            <v>0</v>
          </cell>
          <cell r="V104">
            <v>0</v>
          </cell>
          <cell r="Y104">
            <v>3.7310941902959915</v>
          </cell>
          <cell r="Z104">
            <v>1.0449999999999999</v>
          </cell>
          <cell r="AA104">
            <v>1</v>
          </cell>
          <cell r="AC104">
            <v>0</v>
          </cell>
          <cell r="AD104">
            <v>0</v>
          </cell>
          <cell r="AE104">
            <v>0</v>
          </cell>
          <cell r="AF104">
            <v>0</v>
          </cell>
          <cell r="AG104">
            <v>154.27000000000001</v>
          </cell>
        </row>
        <row r="105">
          <cell r="A105" t="str">
            <v>015232</v>
          </cell>
          <cell r="B105" t="str">
            <v>015232 - Physician Associates/Foothill</v>
          </cell>
          <cell r="C105" t="str">
            <v>Los Angeles</v>
          </cell>
          <cell r="F105">
            <v>4756</v>
          </cell>
          <cell r="G105">
            <v>1</v>
          </cell>
          <cell r="H105">
            <v>1</v>
          </cell>
          <cell r="I105">
            <v>51.856532081605074</v>
          </cell>
          <cell r="J105">
            <v>0</v>
          </cell>
          <cell r="K105">
            <v>0</v>
          </cell>
          <cell r="L105">
            <v>0</v>
          </cell>
          <cell r="M105">
            <v>46.310001</v>
          </cell>
          <cell r="N105">
            <v>0</v>
          </cell>
          <cell r="O105">
            <v>0</v>
          </cell>
          <cell r="P105">
            <v>1</v>
          </cell>
          <cell r="Q105">
            <v>66.051840092697972</v>
          </cell>
          <cell r="R105">
            <v>0</v>
          </cell>
          <cell r="S105">
            <v>0</v>
          </cell>
          <cell r="T105">
            <v>0</v>
          </cell>
          <cell r="U105">
            <v>0</v>
          </cell>
          <cell r="V105">
            <v>0</v>
          </cell>
          <cell r="Y105">
            <v>3.6504475906160021</v>
          </cell>
          <cell r="Z105">
            <v>1.0449999999999999</v>
          </cell>
          <cell r="AA105">
            <v>1</v>
          </cell>
          <cell r="AC105">
            <v>0</v>
          </cell>
          <cell r="AD105">
            <v>0</v>
          </cell>
          <cell r="AE105">
            <v>0</v>
          </cell>
          <cell r="AF105">
            <v>0</v>
          </cell>
          <cell r="AG105">
            <v>154.27000000000001</v>
          </cell>
        </row>
        <row r="106">
          <cell r="A106" t="str">
            <v>015596</v>
          </cell>
          <cell r="B106" t="str">
            <v>015596 - Burbank Family Care</v>
          </cell>
          <cell r="C106" t="str">
            <v>Los Angeles</v>
          </cell>
          <cell r="F106">
            <v>0</v>
          </cell>
          <cell r="G106">
            <v>1</v>
          </cell>
          <cell r="H106">
            <v>1</v>
          </cell>
          <cell r="I106">
            <v>43.905265575135033</v>
          </cell>
          <cell r="J106">
            <v>0</v>
          </cell>
          <cell r="K106">
            <v>0</v>
          </cell>
          <cell r="L106">
            <v>0</v>
          </cell>
          <cell r="M106">
            <v>0</v>
          </cell>
          <cell r="N106">
            <v>39.470001000000003</v>
          </cell>
          <cell r="O106">
            <v>0</v>
          </cell>
          <cell r="P106">
            <v>1</v>
          </cell>
          <cell r="Q106">
            <v>73.988490351554631</v>
          </cell>
          <cell r="R106">
            <v>0</v>
          </cell>
          <cell r="S106">
            <v>0</v>
          </cell>
          <cell r="T106">
            <v>0</v>
          </cell>
          <cell r="U106">
            <v>0</v>
          </cell>
          <cell r="V106">
            <v>0</v>
          </cell>
          <cell r="Y106">
            <v>3.8027185058144743</v>
          </cell>
          <cell r="Z106">
            <v>1.0449999999999999</v>
          </cell>
          <cell r="AA106">
            <v>1</v>
          </cell>
          <cell r="AC106">
            <v>0</v>
          </cell>
          <cell r="AD106">
            <v>0.5</v>
          </cell>
          <cell r="AE106">
            <v>0.53500000000000003</v>
          </cell>
          <cell r="AF106">
            <v>0</v>
          </cell>
          <cell r="AG106">
            <v>154.27000000000001</v>
          </cell>
        </row>
        <row r="107">
          <cell r="A107" t="str">
            <v>015735</v>
          </cell>
          <cell r="B107" t="str">
            <v>015735 - La Vida Multispecialty Medical</v>
          </cell>
          <cell r="C107" t="str">
            <v>Los Angeles</v>
          </cell>
          <cell r="F107">
            <v>2453</v>
          </cell>
          <cell r="G107">
            <v>1</v>
          </cell>
          <cell r="H107">
            <v>1</v>
          </cell>
          <cell r="I107">
            <v>48.920183613787813</v>
          </cell>
          <cell r="J107">
            <v>0</v>
          </cell>
          <cell r="K107">
            <v>0</v>
          </cell>
          <cell r="L107">
            <v>0</v>
          </cell>
          <cell r="M107">
            <v>0</v>
          </cell>
          <cell r="N107">
            <v>0</v>
          </cell>
          <cell r="O107">
            <v>0</v>
          </cell>
          <cell r="P107">
            <v>1</v>
          </cell>
          <cell r="Q107">
            <v>81.109623356872405</v>
          </cell>
          <cell r="R107">
            <v>0</v>
          </cell>
          <cell r="S107">
            <v>0</v>
          </cell>
          <cell r="T107">
            <v>0</v>
          </cell>
          <cell r="U107">
            <v>0</v>
          </cell>
          <cell r="V107">
            <v>0</v>
          </cell>
          <cell r="Y107">
            <v>3.7873678832729798</v>
          </cell>
          <cell r="Z107">
            <v>1.0449999999999999</v>
          </cell>
          <cell r="AA107">
            <v>1</v>
          </cell>
          <cell r="AC107">
            <v>0.15</v>
          </cell>
          <cell r="AD107">
            <v>0</v>
          </cell>
          <cell r="AE107">
            <v>0</v>
          </cell>
          <cell r="AF107">
            <v>0</v>
          </cell>
          <cell r="AG107">
            <v>154.27000000000001</v>
          </cell>
        </row>
        <row r="108">
          <cell r="A108" t="str">
            <v>015848</v>
          </cell>
          <cell r="B108" t="str">
            <v>015848 - Pioneer Provider Network A Med</v>
          </cell>
          <cell r="C108" t="str">
            <v>Los Angeles</v>
          </cell>
          <cell r="F108">
            <v>8915</v>
          </cell>
          <cell r="G108">
            <v>1</v>
          </cell>
          <cell r="H108">
            <v>1</v>
          </cell>
          <cell r="I108">
            <v>49.598378736001919</v>
          </cell>
          <cell r="J108">
            <v>0</v>
          </cell>
          <cell r="K108">
            <v>0</v>
          </cell>
          <cell r="L108">
            <v>0</v>
          </cell>
          <cell r="M108">
            <v>0</v>
          </cell>
          <cell r="N108">
            <v>0</v>
          </cell>
          <cell r="O108">
            <v>1</v>
          </cell>
          <cell r="P108">
            <v>1</v>
          </cell>
          <cell r="Q108">
            <v>49.107293426628551</v>
          </cell>
          <cell r="R108">
            <v>0</v>
          </cell>
          <cell r="S108">
            <v>0</v>
          </cell>
          <cell r="T108">
            <v>0</v>
          </cell>
          <cell r="U108">
            <v>0</v>
          </cell>
          <cell r="V108">
            <v>0</v>
          </cell>
          <cell r="Y108">
            <v>3.9004942742266691</v>
          </cell>
          <cell r="Z108">
            <v>1.0449999999999999</v>
          </cell>
          <cell r="AA108">
            <v>1</v>
          </cell>
          <cell r="AC108">
            <v>0</v>
          </cell>
          <cell r="AD108">
            <v>1</v>
          </cell>
          <cell r="AE108">
            <v>0</v>
          </cell>
          <cell r="AF108">
            <v>0</v>
          </cell>
          <cell r="AG108">
            <v>154.27000000000001</v>
          </cell>
        </row>
        <row r="109">
          <cell r="A109" t="str">
            <v>015870</v>
          </cell>
          <cell r="B109" t="str">
            <v>015870 - Facey Medical Found</v>
          </cell>
          <cell r="C109" t="str">
            <v>Los Angeles</v>
          </cell>
          <cell r="F109">
            <v>8157</v>
          </cell>
          <cell r="G109">
            <v>1</v>
          </cell>
          <cell r="H109">
            <v>1</v>
          </cell>
          <cell r="I109">
            <v>58.532009014991644</v>
          </cell>
          <cell r="J109">
            <v>0</v>
          </cell>
          <cell r="K109">
            <v>0</v>
          </cell>
          <cell r="L109">
            <v>0</v>
          </cell>
          <cell r="M109">
            <v>51</v>
          </cell>
          <cell r="N109">
            <v>0</v>
          </cell>
          <cell r="O109">
            <v>0</v>
          </cell>
          <cell r="P109">
            <v>1</v>
          </cell>
          <cell r="Q109">
            <v>76.316625928804456</v>
          </cell>
          <cell r="R109">
            <v>0</v>
          </cell>
          <cell r="S109">
            <v>0</v>
          </cell>
          <cell r="T109">
            <v>0</v>
          </cell>
          <cell r="U109">
            <v>0</v>
          </cell>
          <cell r="V109">
            <v>0</v>
          </cell>
          <cell r="Y109">
            <v>4.0309271324816267</v>
          </cell>
          <cell r="Z109">
            <v>1.0449999999999999</v>
          </cell>
          <cell r="AA109">
            <v>1</v>
          </cell>
          <cell r="AC109">
            <v>0</v>
          </cell>
          <cell r="AD109">
            <v>0</v>
          </cell>
          <cell r="AE109">
            <v>0</v>
          </cell>
          <cell r="AF109">
            <v>0</v>
          </cell>
          <cell r="AG109">
            <v>154.27000000000001</v>
          </cell>
        </row>
        <row r="110">
          <cell r="A110" t="str">
            <v>015967</v>
          </cell>
          <cell r="B110" t="str">
            <v>015967 - Downey Select IPA Medical Grp</v>
          </cell>
          <cell r="C110" t="str">
            <v>Los Angeles</v>
          </cell>
          <cell r="F110">
            <v>4421</v>
          </cell>
          <cell r="G110">
            <v>1</v>
          </cell>
          <cell r="H110">
            <v>1</v>
          </cell>
          <cell r="I110">
            <v>48.026491252741103</v>
          </cell>
          <cell r="J110">
            <v>0</v>
          </cell>
          <cell r="K110">
            <v>0</v>
          </cell>
          <cell r="L110">
            <v>0</v>
          </cell>
          <cell r="M110">
            <v>0</v>
          </cell>
          <cell r="N110">
            <v>0</v>
          </cell>
          <cell r="O110">
            <v>0</v>
          </cell>
          <cell r="P110">
            <v>1</v>
          </cell>
          <cell r="Q110">
            <v>66.779357765239908</v>
          </cell>
          <cell r="R110">
            <v>0</v>
          </cell>
          <cell r="S110">
            <v>0</v>
          </cell>
          <cell r="T110">
            <v>0</v>
          </cell>
          <cell r="U110">
            <v>0</v>
          </cell>
          <cell r="V110">
            <v>0</v>
          </cell>
          <cell r="Y110">
            <v>3.8658601365625844</v>
          </cell>
          <cell r="Z110">
            <v>1.0449999999999999</v>
          </cell>
          <cell r="AA110">
            <v>1</v>
          </cell>
          <cell r="AC110">
            <v>0</v>
          </cell>
          <cell r="AD110">
            <v>0.33339999999999997</v>
          </cell>
          <cell r="AE110">
            <v>0.28000000000000003</v>
          </cell>
          <cell r="AF110">
            <v>0</v>
          </cell>
          <cell r="AG110">
            <v>154.27000000000001</v>
          </cell>
        </row>
        <row r="111">
          <cell r="A111" t="str">
            <v>016209</v>
          </cell>
          <cell r="B111" t="str">
            <v>016209 - Prospect Health Source Medical</v>
          </cell>
          <cell r="C111" t="str">
            <v>Los Angeles</v>
          </cell>
          <cell r="F111">
            <v>4408</v>
          </cell>
          <cell r="G111">
            <v>1</v>
          </cell>
          <cell r="H111">
            <v>1</v>
          </cell>
          <cell r="I111">
            <v>49.626413778702734</v>
          </cell>
          <cell r="J111">
            <v>0</v>
          </cell>
          <cell r="K111">
            <v>0</v>
          </cell>
          <cell r="L111">
            <v>0</v>
          </cell>
          <cell r="M111">
            <v>0</v>
          </cell>
          <cell r="N111">
            <v>0</v>
          </cell>
          <cell r="O111">
            <v>0</v>
          </cell>
          <cell r="P111">
            <v>1</v>
          </cell>
          <cell r="Q111">
            <v>82.993961902152478</v>
          </cell>
          <cell r="R111">
            <v>0</v>
          </cell>
          <cell r="S111">
            <v>0</v>
          </cell>
          <cell r="T111">
            <v>0</v>
          </cell>
          <cell r="U111">
            <v>0</v>
          </cell>
          <cell r="V111">
            <v>0</v>
          </cell>
          <cell r="Y111">
            <v>3.6693126448204918</v>
          </cell>
          <cell r="Z111">
            <v>1.0449999999999999</v>
          </cell>
          <cell r="AA111">
            <v>1</v>
          </cell>
          <cell r="AC111">
            <v>0.15</v>
          </cell>
          <cell r="AD111">
            <v>1</v>
          </cell>
          <cell r="AE111">
            <v>0</v>
          </cell>
          <cell r="AF111">
            <v>0</v>
          </cell>
          <cell r="AG111">
            <v>154.27000000000001</v>
          </cell>
        </row>
        <row r="112">
          <cell r="A112" t="str">
            <v>016239</v>
          </cell>
          <cell r="B112" t="str">
            <v>016239 - Downey Alliance Medical Group</v>
          </cell>
          <cell r="C112" t="str">
            <v>Los Angeles</v>
          </cell>
          <cell r="F112">
            <v>1506</v>
          </cell>
          <cell r="G112">
            <v>1</v>
          </cell>
          <cell r="H112">
            <v>1</v>
          </cell>
          <cell r="I112">
            <v>53.613266690992056</v>
          </cell>
          <cell r="J112">
            <v>0</v>
          </cell>
          <cell r="K112">
            <v>0</v>
          </cell>
          <cell r="L112">
            <v>0</v>
          </cell>
          <cell r="M112">
            <v>0</v>
          </cell>
          <cell r="N112">
            <v>0</v>
          </cell>
          <cell r="O112">
            <v>0</v>
          </cell>
          <cell r="P112">
            <v>1</v>
          </cell>
          <cell r="Q112">
            <v>68.998944738052188</v>
          </cell>
          <cell r="R112">
            <v>0</v>
          </cell>
          <cell r="S112">
            <v>0</v>
          </cell>
          <cell r="T112">
            <v>0</v>
          </cell>
          <cell r="U112">
            <v>0</v>
          </cell>
          <cell r="V112">
            <v>0</v>
          </cell>
          <cell r="Y112">
            <v>3.9513756385926526</v>
          </cell>
          <cell r="Z112">
            <v>1.0449999999999999</v>
          </cell>
          <cell r="AA112">
            <v>1</v>
          </cell>
          <cell r="AC112">
            <v>0</v>
          </cell>
          <cell r="AD112">
            <v>0</v>
          </cell>
          <cell r="AE112">
            <v>0</v>
          </cell>
          <cell r="AF112">
            <v>0</v>
          </cell>
          <cell r="AG112">
            <v>154.27000000000001</v>
          </cell>
        </row>
        <row r="113">
          <cell r="A113" t="str">
            <v>016348</v>
          </cell>
          <cell r="B113" t="str">
            <v>016348 - Greater Valley IPA Holy Cross</v>
          </cell>
          <cell r="C113" t="str">
            <v>Los Angeles</v>
          </cell>
          <cell r="F113">
            <v>1332</v>
          </cell>
          <cell r="G113">
            <v>1</v>
          </cell>
          <cell r="H113">
            <v>1</v>
          </cell>
          <cell r="I113">
            <v>81.517961338152759</v>
          </cell>
          <cell r="J113">
            <v>1</v>
          </cell>
          <cell r="K113">
            <v>0</v>
          </cell>
          <cell r="L113">
            <v>0</v>
          </cell>
          <cell r="M113">
            <v>0</v>
          </cell>
          <cell r="N113">
            <v>0</v>
          </cell>
          <cell r="O113">
            <v>1</v>
          </cell>
          <cell r="P113">
            <v>1</v>
          </cell>
          <cell r="Q113">
            <v>42.357843137254896</v>
          </cell>
          <cell r="R113">
            <v>1</v>
          </cell>
          <cell r="S113">
            <v>0</v>
          </cell>
          <cell r="T113">
            <v>0</v>
          </cell>
          <cell r="U113">
            <v>0</v>
          </cell>
          <cell r="V113">
            <v>0</v>
          </cell>
          <cell r="Y113">
            <v>4.2176158227626246</v>
          </cell>
          <cell r="Z113">
            <v>1.0449999999999999</v>
          </cell>
          <cell r="AA113">
            <v>1</v>
          </cell>
          <cell r="AC113">
            <v>0.15</v>
          </cell>
          <cell r="AD113">
            <v>0</v>
          </cell>
          <cell r="AE113">
            <v>0</v>
          </cell>
          <cell r="AF113">
            <v>0</v>
          </cell>
          <cell r="AG113">
            <v>154.27000000000001</v>
          </cell>
        </row>
        <row r="114">
          <cell r="A114" t="str">
            <v>016350</v>
          </cell>
          <cell r="B114" t="str">
            <v>016350 - Greater Valley IPA Northridge</v>
          </cell>
          <cell r="C114" t="str">
            <v>Los Angeles</v>
          </cell>
          <cell r="F114">
            <v>1500</v>
          </cell>
          <cell r="G114">
            <v>1</v>
          </cell>
          <cell r="H114">
            <v>1</v>
          </cell>
          <cell r="I114">
            <v>81.548353007710475</v>
          </cell>
          <cell r="J114">
            <v>1</v>
          </cell>
          <cell r="K114">
            <v>0</v>
          </cell>
          <cell r="L114">
            <v>0</v>
          </cell>
          <cell r="M114">
            <v>0</v>
          </cell>
          <cell r="N114">
            <v>0</v>
          </cell>
          <cell r="O114">
            <v>1</v>
          </cell>
          <cell r="P114">
            <v>1</v>
          </cell>
          <cell r="Q114">
            <v>42.422538126879793</v>
          </cell>
          <cell r="R114">
            <v>1</v>
          </cell>
          <cell r="S114">
            <v>0</v>
          </cell>
          <cell r="T114">
            <v>0</v>
          </cell>
          <cell r="U114">
            <v>0</v>
          </cell>
          <cell r="V114">
            <v>0</v>
          </cell>
          <cell r="Y114">
            <v>3.8966764695267586</v>
          </cell>
          <cell r="Z114">
            <v>1.0449999999999999</v>
          </cell>
          <cell r="AA114">
            <v>1</v>
          </cell>
          <cell r="AC114">
            <v>0.15</v>
          </cell>
          <cell r="AD114">
            <v>0</v>
          </cell>
          <cell r="AE114">
            <v>0.2266</v>
          </cell>
          <cell r="AF114">
            <v>0</v>
          </cell>
          <cell r="AG114">
            <v>154.27000000000001</v>
          </cell>
        </row>
        <row r="115">
          <cell r="A115" t="str">
            <v>016351</v>
          </cell>
          <cell r="B115" t="str">
            <v>016351 - Greater Valley MG Holy Cross</v>
          </cell>
          <cell r="C115" t="str">
            <v>Los Angeles</v>
          </cell>
          <cell r="F115">
            <v>2980</v>
          </cell>
          <cell r="G115">
            <v>1</v>
          </cell>
          <cell r="H115">
            <v>1</v>
          </cell>
          <cell r="I115">
            <v>81.378014886140662</v>
          </cell>
          <cell r="J115">
            <v>1</v>
          </cell>
          <cell r="K115">
            <v>0</v>
          </cell>
          <cell r="L115">
            <v>0</v>
          </cell>
          <cell r="M115">
            <v>0</v>
          </cell>
          <cell r="N115">
            <v>0</v>
          </cell>
          <cell r="O115">
            <v>1</v>
          </cell>
          <cell r="P115">
            <v>1</v>
          </cell>
          <cell r="Q115">
            <v>42.362454936533446</v>
          </cell>
          <cell r="R115">
            <v>1</v>
          </cell>
          <cell r="S115">
            <v>0</v>
          </cell>
          <cell r="T115">
            <v>0</v>
          </cell>
          <cell r="U115">
            <v>0</v>
          </cell>
          <cell r="V115">
            <v>0</v>
          </cell>
          <cell r="Y115">
            <v>3.7611491893406268</v>
          </cell>
          <cell r="Z115">
            <v>1.0449999999999999</v>
          </cell>
          <cell r="AA115">
            <v>1</v>
          </cell>
          <cell r="AC115">
            <v>0.15</v>
          </cell>
          <cell r="AD115">
            <v>0</v>
          </cell>
          <cell r="AE115">
            <v>0</v>
          </cell>
          <cell r="AF115">
            <v>0</v>
          </cell>
          <cell r="AG115">
            <v>154.27000000000001</v>
          </cell>
        </row>
        <row r="116">
          <cell r="A116" t="str">
            <v>016352</v>
          </cell>
          <cell r="B116" t="str">
            <v>016352 - Greater Valley MG Northridge</v>
          </cell>
          <cell r="C116" t="str">
            <v>Los Angeles</v>
          </cell>
          <cell r="F116">
            <v>943</v>
          </cell>
          <cell r="G116">
            <v>1</v>
          </cell>
          <cell r="H116">
            <v>1</v>
          </cell>
          <cell r="I116">
            <v>81.484792393377958</v>
          </cell>
          <cell r="J116">
            <v>1</v>
          </cell>
          <cell r="K116">
            <v>0</v>
          </cell>
          <cell r="L116">
            <v>0</v>
          </cell>
          <cell r="M116">
            <v>0</v>
          </cell>
          <cell r="N116">
            <v>0</v>
          </cell>
          <cell r="O116">
            <v>1</v>
          </cell>
          <cell r="P116">
            <v>1</v>
          </cell>
          <cell r="Q116">
            <v>42.357843137254896</v>
          </cell>
          <cell r="R116">
            <v>1</v>
          </cell>
          <cell r="S116">
            <v>0</v>
          </cell>
          <cell r="T116">
            <v>0</v>
          </cell>
          <cell r="U116">
            <v>0</v>
          </cell>
          <cell r="V116">
            <v>38.310001</v>
          </cell>
          <cell r="Y116">
            <v>4.0377682049992929</v>
          </cell>
          <cell r="Z116">
            <v>1.0449999999999999</v>
          </cell>
          <cell r="AA116">
            <v>1</v>
          </cell>
          <cell r="AC116">
            <v>0.15</v>
          </cell>
          <cell r="AD116">
            <v>0</v>
          </cell>
          <cell r="AE116">
            <v>0.2266</v>
          </cell>
          <cell r="AF116">
            <v>0</v>
          </cell>
          <cell r="AG116">
            <v>154.27000000000001</v>
          </cell>
        </row>
        <row r="117">
          <cell r="A117" t="str">
            <v>016499</v>
          </cell>
          <cell r="B117" t="str">
            <v>016499 - Noble Community Medical Associ</v>
          </cell>
          <cell r="C117" t="str">
            <v>Los Angeles</v>
          </cell>
          <cell r="F117">
            <v>1581</v>
          </cell>
          <cell r="G117">
            <v>1</v>
          </cell>
          <cell r="H117">
            <v>1</v>
          </cell>
          <cell r="I117">
            <v>49.778932016301439</v>
          </cell>
          <cell r="J117">
            <v>0</v>
          </cell>
          <cell r="K117">
            <v>0</v>
          </cell>
          <cell r="L117">
            <v>0</v>
          </cell>
          <cell r="M117">
            <v>0</v>
          </cell>
          <cell r="N117">
            <v>0</v>
          </cell>
          <cell r="O117">
            <v>0</v>
          </cell>
          <cell r="P117">
            <v>1</v>
          </cell>
          <cell r="Q117">
            <v>55.727451919777366</v>
          </cell>
          <cell r="R117">
            <v>0</v>
          </cell>
          <cell r="S117">
            <v>0</v>
          </cell>
          <cell r="T117">
            <v>0</v>
          </cell>
          <cell r="U117">
            <v>0</v>
          </cell>
          <cell r="V117">
            <v>0</v>
          </cell>
          <cell r="Y117">
            <v>3.9624514981824683</v>
          </cell>
          <cell r="Z117">
            <v>1.0449999999999999</v>
          </cell>
          <cell r="AA117">
            <v>1</v>
          </cell>
          <cell r="AC117">
            <v>0</v>
          </cell>
          <cell r="AD117">
            <v>0</v>
          </cell>
          <cell r="AE117">
            <v>0</v>
          </cell>
          <cell r="AF117">
            <v>0</v>
          </cell>
          <cell r="AG117">
            <v>154.27000000000001</v>
          </cell>
        </row>
        <row r="118">
          <cell r="A118" t="str">
            <v>016894</v>
          </cell>
          <cell r="B118" t="str">
            <v>016894 - Healthcare Prtn Prov Ntw/Pasad</v>
          </cell>
          <cell r="C118" t="str">
            <v>Los Angeles</v>
          </cell>
          <cell r="F118">
            <v>2229</v>
          </cell>
          <cell r="G118">
            <v>1</v>
          </cell>
          <cell r="H118">
            <v>1</v>
          </cell>
          <cell r="I118">
            <v>81.55658131239629</v>
          </cell>
          <cell r="J118">
            <v>1</v>
          </cell>
          <cell r="K118">
            <v>0</v>
          </cell>
          <cell r="L118">
            <v>0</v>
          </cell>
          <cell r="M118">
            <v>0</v>
          </cell>
          <cell r="N118">
            <v>0</v>
          </cell>
          <cell r="O118">
            <v>1</v>
          </cell>
          <cell r="P118">
            <v>1</v>
          </cell>
          <cell r="Q118">
            <v>43.051332877781945</v>
          </cell>
          <cell r="R118">
            <v>1</v>
          </cell>
          <cell r="S118">
            <v>0</v>
          </cell>
          <cell r="T118">
            <v>0</v>
          </cell>
          <cell r="U118">
            <v>0</v>
          </cell>
          <cell r="V118">
            <v>0</v>
          </cell>
          <cell r="Y118">
            <v>1.4938974836309784E-2</v>
          </cell>
          <cell r="Z118">
            <v>1.0449999999999999</v>
          </cell>
          <cell r="AA118">
            <v>1</v>
          </cell>
          <cell r="AC118">
            <v>0.15</v>
          </cell>
          <cell r="AD118">
            <v>0</v>
          </cell>
          <cell r="AE118">
            <v>0</v>
          </cell>
          <cell r="AF118">
            <v>0</v>
          </cell>
          <cell r="AG118">
            <v>154.27000000000001</v>
          </cell>
        </row>
        <row r="119">
          <cell r="A119" t="str">
            <v>016998</v>
          </cell>
          <cell r="B119" t="str">
            <v>016998 - Ucla Medical Group/ IPA</v>
          </cell>
          <cell r="C119" t="str">
            <v>Los Angeles</v>
          </cell>
          <cell r="F119">
            <v>8672</v>
          </cell>
          <cell r="G119">
            <v>1</v>
          </cell>
          <cell r="H119">
            <v>1</v>
          </cell>
          <cell r="I119">
            <v>53.474334709431851</v>
          </cell>
          <cell r="J119">
            <v>0</v>
          </cell>
          <cell r="K119">
            <v>0</v>
          </cell>
          <cell r="L119">
            <v>0</v>
          </cell>
          <cell r="M119">
            <v>0</v>
          </cell>
          <cell r="N119">
            <v>0</v>
          </cell>
          <cell r="O119">
            <v>0</v>
          </cell>
          <cell r="P119">
            <v>1</v>
          </cell>
          <cell r="Q119">
            <v>82.069528778733954</v>
          </cell>
          <cell r="R119">
            <v>0</v>
          </cell>
          <cell r="S119">
            <v>0</v>
          </cell>
          <cell r="T119">
            <v>0</v>
          </cell>
          <cell r="U119">
            <v>0</v>
          </cell>
          <cell r="V119">
            <v>0</v>
          </cell>
          <cell r="Y119">
            <v>3.6946968590089844</v>
          </cell>
          <cell r="Z119">
            <v>1.0449999999999999</v>
          </cell>
          <cell r="AA119">
            <v>1</v>
          </cell>
          <cell r="AC119">
            <v>0</v>
          </cell>
          <cell r="AD119">
            <v>0</v>
          </cell>
          <cell r="AE119">
            <v>0</v>
          </cell>
          <cell r="AF119">
            <v>0</v>
          </cell>
          <cell r="AG119">
            <v>154.27000000000001</v>
          </cell>
        </row>
        <row r="120">
          <cell r="A120" t="str">
            <v>017028</v>
          </cell>
          <cell r="B120" t="str">
            <v>017028 - Healthcare Prtn Prov Ntw/Arcad</v>
          </cell>
          <cell r="C120" t="str">
            <v>Los Angeles</v>
          </cell>
          <cell r="F120">
            <v>407</v>
          </cell>
          <cell r="G120">
            <v>1</v>
          </cell>
          <cell r="H120">
            <v>1</v>
          </cell>
          <cell r="I120">
            <v>81.383432082595675</v>
          </cell>
          <cell r="J120">
            <v>1</v>
          </cell>
          <cell r="K120">
            <v>0</v>
          </cell>
          <cell r="L120">
            <v>0</v>
          </cell>
          <cell r="M120">
            <v>0</v>
          </cell>
          <cell r="N120">
            <v>0</v>
          </cell>
          <cell r="O120">
            <v>1</v>
          </cell>
          <cell r="P120">
            <v>1</v>
          </cell>
          <cell r="Q120">
            <v>43.272404007675398</v>
          </cell>
          <cell r="R120">
            <v>1</v>
          </cell>
          <cell r="S120">
            <v>0</v>
          </cell>
          <cell r="T120">
            <v>0</v>
          </cell>
          <cell r="U120">
            <v>0</v>
          </cell>
          <cell r="V120">
            <v>0</v>
          </cell>
          <cell r="Y120">
            <v>1.4029797970755637E-2</v>
          </cell>
          <cell r="Z120">
            <v>1.0449999999999999</v>
          </cell>
          <cell r="AA120">
            <v>1</v>
          </cell>
          <cell r="AC120">
            <v>0.15</v>
          </cell>
          <cell r="AD120">
            <v>0</v>
          </cell>
          <cell r="AE120">
            <v>0.28000000000000003</v>
          </cell>
          <cell r="AF120">
            <v>0</v>
          </cell>
          <cell r="AG120">
            <v>154.27000000000001</v>
          </cell>
        </row>
        <row r="121">
          <cell r="A121" t="str">
            <v>017091</v>
          </cell>
          <cell r="B121" t="str">
            <v>017091 - La Vida Medical Group And IPA</v>
          </cell>
          <cell r="C121" t="str">
            <v>Los Angeles</v>
          </cell>
          <cell r="F121">
            <v>1018</v>
          </cell>
          <cell r="G121">
            <v>1</v>
          </cell>
          <cell r="H121">
            <v>1</v>
          </cell>
          <cell r="I121">
            <v>49.028663705065362</v>
          </cell>
          <cell r="J121">
            <v>0</v>
          </cell>
          <cell r="K121">
            <v>0</v>
          </cell>
          <cell r="L121">
            <v>0</v>
          </cell>
          <cell r="M121">
            <v>0</v>
          </cell>
          <cell r="N121">
            <v>0</v>
          </cell>
          <cell r="O121">
            <v>0</v>
          </cell>
          <cell r="P121">
            <v>1</v>
          </cell>
          <cell r="Q121">
            <v>218.84945466949821</v>
          </cell>
          <cell r="R121">
            <v>0</v>
          </cell>
          <cell r="S121">
            <v>0</v>
          </cell>
          <cell r="T121">
            <v>0</v>
          </cell>
          <cell r="U121">
            <v>0</v>
          </cell>
          <cell r="V121">
            <v>0</v>
          </cell>
          <cell r="Y121">
            <v>4.1934195894267647</v>
          </cell>
          <cell r="Z121">
            <v>1.0449999999999999</v>
          </cell>
          <cell r="AA121">
            <v>1</v>
          </cell>
          <cell r="AC121">
            <v>0.15</v>
          </cell>
          <cell r="AD121">
            <v>0</v>
          </cell>
          <cell r="AE121">
            <v>0</v>
          </cell>
          <cell r="AF121">
            <v>0</v>
          </cell>
          <cell r="AG121">
            <v>154.27000000000001</v>
          </cell>
        </row>
        <row r="122">
          <cell r="A122" t="str">
            <v>017107</v>
          </cell>
          <cell r="B122" t="str">
            <v>017107 - Eastland Medical Group Inc</v>
          </cell>
          <cell r="C122" t="str">
            <v>Los Angeles</v>
          </cell>
          <cell r="F122">
            <v>2646</v>
          </cell>
          <cell r="G122">
            <v>1</v>
          </cell>
          <cell r="H122">
            <v>1</v>
          </cell>
          <cell r="I122">
            <v>45.647036707335758</v>
          </cell>
          <cell r="J122">
            <v>0</v>
          </cell>
          <cell r="K122">
            <v>0</v>
          </cell>
          <cell r="L122">
            <v>0</v>
          </cell>
          <cell r="M122">
            <v>0</v>
          </cell>
          <cell r="N122">
            <v>0</v>
          </cell>
          <cell r="O122">
            <v>0</v>
          </cell>
          <cell r="P122">
            <v>1</v>
          </cell>
          <cell r="Q122">
            <v>48.140939775345522</v>
          </cell>
          <cell r="R122">
            <v>0</v>
          </cell>
          <cell r="S122">
            <v>0</v>
          </cell>
          <cell r="T122">
            <v>0</v>
          </cell>
          <cell r="U122">
            <v>0</v>
          </cell>
          <cell r="V122">
            <v>0</v>
          </cell>
          <cell r="Y122">
            <v>3.9211997535244651</v>
          </cell>
          <cell r="Z122">
            <v>1.0449999999999999</v>
          </cell>
          <cell r="AA122">
            <v>1</v>
          </cell>
          <cell r="AC122">
            <v>0.15</v>
          </cell>
          <cell r="AD122">
            <v>1</v>
          </cell>
          <cell r="AE122">
            <v>0</v>
          </cell>
          <cell r="AF122">
            <v>0</v>
          </cell>
          <cell r="AG122">
            <v>154.27000000000001</v>
          </cell>
        </row>
        <row r="123">
          <cell r="A123" t="str">
            <v>017114</v>
          </cell>
          <cell r="B123" t="str">
            <v>017114 - Memorial Medical Group IPA</v>
          </cell>
          <cell r="C123" t="str">
            <v>Los Angeles</v>
          </cell>
          <cell r="F123">
            <v>245</v>
          </cell>
          <cell r="G123">
            <v>1</v>
          </cell>
          <cell r="H123">
            <v>1</v>
          </cell>
          <cell r="I123">
            <v>81.389540642402395</v>
          </cell>
          <cell r="J123">
            <v>1</v>
          </cell>
          <cell r="K123">
            <v>0</v>
          </cell>
          <cell r="L123">
            <v>0</v>
          </cell>
          <cell r="M123">
            <v>0</v>
          </cell>
          <cell r="N123">
            <v>0</v>
          </cell>
          <cell r="O123">
            <v>1</v>
          </cell>
          <cell r="P123">
            <v>1</v>
          </cell>
          <cell r="Q123">
            <v>43.263922459581131</v>
          </cell>
          <cell r="R123">
            <v>1</v>
          </cell>
          <cell r="S123">
            <v>0</v>
          </cell>
          <cell r="T123">
            <v>0</v>
          </cell>
          <cell r="U123">
            <v>0</v>
          </cell>
          <cell r="V123">
            <v>0</v>
          </cell>
          <cell r="Y123">
            <v>2.8526871680477597</v>
          </cell>
          <cell r="Z123">
            <v>1.0449999999999999</v>
          </cell>
          <cell r="AA123">
            <v>1</v>
          </cell>
          <cell r="AC123">
            <v>0.15</v>
          </cell>
          <cell r="AD123">
            <v>0</v>
          </cell>
          <cell r="AE123">
            <v>0</v>
          </cell>
          <cell r="AF123">
            <v>0</v>
          </cell>
          <cell r="AG123">
            <v>154.27000000000001</v>
          </cell>
        </row>
        <row r="124">
          <cell r="A124" t="str">
            <v>017270</v>
          </cell>
          <cell r="B124" t="str">
            <v>017270 - Professional Care Montebello</v>
          </cell>
          <cell r="C124" t="str">
            <v>Los Angeles</v>
          </cell>
          <cell r="F124">
            <v>1353</v>
          </cell>
          <cell r="G124">
            <v>1</v>
          </cell>
          <cell r="H124">
            <v>1</v>
          </cell>
          <cell r="I124">
            <v>49.174007696838302</v>
          </cell>
          <cell r="J124">
            <v>0</v>
          </cell>
          <cell r="K124">
            <v>0</v>
          </cell>
          <cell r="L124">
            <v>0</v>
          </cell>
          <cell r="M124">
            <v>0</v>
          </cell>
          <cell r="N124">
            <v>0</v>
          </cell>
          <cell r="O124">
            <v>0</v>
          </cell>
          <cell r="P124">
            <v>1</v>
          </cell>
          <cell r="Q124">
            <v>52.955510467979806</v>
          </cell>
          <cell r="R124">
            <v>0</v>
          </cell>
          <cell r="S124">
            <v>0</v>
          </cell>
          <cell r="T124">
            <v>0</v>
          </cell>
          <cell r="U124">
            <v>0</v>
          </cell>
          <cell r="V124">
            <v>0</v>
          </cell>
          <cell r="Y124">
            <v>4.0030100977751504</v>
          </cell>
          <cell r="Z124">
            <v>1.0449999999999999</v>
          </cell>
          <cell r="AA124">
            <v>1</v>
          </cell>
          <cell r="AC124">
            <v>0</v>
          </cell>
          <cell r="AD124">
            <v>0</v>
          </cell>
          <cell r="AE124">
            <v>0</v>
          </cell>
          <cell r="AF124">
            <v>0</v>
          </cell>
          <cell r="AG124">
            <v>154.27000000000001</v>
          </cell>
        </row>
        <row r="125">
          <cell r="A125" t="str">
            <v>017292</v>
          </cell>
          <cell r="B125" t="str">
            <v>017292 - Glendale Physicians Alliance</v>
          </cell>
          <cell r="C125" t="str">
            <v>Los Angeles</v>
          </cell>
          <cell r="F125">
            <v>1718</v>
          </cell>
          <cell r="G125">
            <v>1</v>
          </cell>
          <cell r="H125">
            <v>1</v>
          </cell>
          <cell r="I125">
            <v>46.970747956550589</v>
          </cell>
          <cell r="J125">
            <v>0</v>
          </cell>
          <cell r="K125">
            <v>0</v>
          </cell>
          <cell r="L125">
            <v>0</v>
          </cell>
          <cell r="M125">
            <v>0</v>
          </cell>
          <cell r="N125">
            <v>0</v>
          </cell>
          <cell r="O125">
            <v>0</v>
          </cell>
          <cell r="P125">
            <v>1</v>
          </cell>
          <cell r="Q125">
            <v>41.189557655218465</v>
          </cell>
          <cell r="R125">
            <v>0</v>
          </cell>
          <cell r="S125">
            <v>0</v>
          </cell>
          <cell r="T125">
            <v>0</v>
          </cell>
          <cell r="U125">
            <v>0</v>
          </cell>
          <cell r="V125">
            <v>0</v>
          </cell>
          <cell r="Y125">
            <v>3.7099848768124022</v>
          </cell>
          <cell r="Z125">
            <v>1.0449999999999999</v>
          </cell>
          <cell r="AA125">
            <v>1</v>
          </cell>
          <cell r="AC125">
            <v>0.15</v>
          </cell>
          <cell r="AD125">
            <v>0</v>
          </cell>
          <cell r="AE125">
            <v>0</v>
          </cell>
          <cell r="AF125">
            <v>0</v>
          </cell>
          <cell r="AG125">
            <v>154.27000000000001</v>
          </cell>
        </row>
        <row r="126">
          <cell r="A126" t="str">
            <v>017347</v>
          </cell>
          <cell r="B126" t="str">
            <v>017347 - La Vida Image</v>
          </cell>
          <cell r="C126" t="str">
            <v>Los Angeles</v>
          </cell>
          <cell r="F126">
            <v>2930</v>
          </cell>
          <cell r="G126">
            <v>1</v>
          </cell>
          <cell r="H126">
            <v>1</v>
          </cell>
          <cell r="I126">
            <v>46.589738828543553</v>
          </cell>
          <cell r="J126">
            <v>0</v>
          </cell>
          <cell r="K126">
            <v>0</v>
          </cell>
          <cell r="L126">
            <v>0</v>
          </cell>
          <cell r="M126">
            <v>0</v>
          </cell>
          <cell r="N126">
            <v>0</v>
          </cell>
          <cell r="O126">
            <v>0</v>
          </cell>
          <cell r="P126">
            <v>1</v>
          </cell>
          <cell r="Q126">
            <v>106.24936365087214</v>
          </cell>
          <cell r="R126">
            <v>0</v>
          </cell>
          <cell r="S126">
            <v>0</v>
          </cell>
          <cell r="T126">
            <v>0</v>
          </cell>
          <cell r="U126">
            <v>0</v>
          </cell>
          <cell r="V126">
            <v>0</v>
          </cell>
          <cell r="Y126">
            <v>3.5472025147166524</v>
          </cell>
          <cell r="Z126">
            <v>1.0449999999999999</v>
          </cell>
          <cell r="AA126">
            <v>1</v>
          </cell>
          <cell r="AC126">
            <v>0</v>
          </cell>
          <cell r="AD126">
            <v>0.5</v>
          </cell>
          <cell r="AE126">
            <v>0.53500000000000003</v>
          </cell>
          <cell r="AF126">
            <v>0</v>
          </cell>
          <cell r="AG126">
            <v>154.27000000000001</v>
          </cell>
        </row>
        <row r="127">
          <cell r="A127" t="str">
            <v>017375</v>
          </cell>
          <cell r="B127" t="str">
            <v>017375 - Universal Care Medical Group</v>
          </cell>
          <cell r="C127" t="str">
            <v>Los Angeles</v>
          </cell>
          <cell r="F127">
            <v>0</v>
          </cell>
          <cell r="G127">
            <v>1</v>
          </cell>
          <cell r="H127">
            <v>1</v>
          </cell>
          <cell r="I127">
            <v>56.662995039215694</v>
          </cell>
          <cell r="J127">
            <v>0</v>
          </cell>
          <cell r="K127">
            <v>0</v>
          </cell>
          <cell r="L127">
            <v>0</v>
          </cell>
          <cell r="M127">
            <v>0</v>
          </cell>
          <cell r="N127">
            <v>0</v>
          </cell>
          <cell r="O127">
            <v>1</v>
          </cell>
          <cell r="P127">
            <v>1</v>
          </cell>
          <cell r="Q127">
            <v>44.815939434782614</v>
          </cell>
          <cell r="R127">
            <v>0</v>
          </cell>
          <cell r="S127">
            <v>0</v>
          </cell>
          <cell r="T127">
            <v>0</v>
          </cell>
          <cell r="U127">
            <v>0</v>
          </cell>
          <cell r="V127">
            <v>0</v>
          </cell>
          <cell r="Y127">
            <v>3.7784862975051574</v>
          </cell>
          <cell r="Z127">
            <v>1.0449999999999999</v>
          </cell>
          <cell r="AA127">
            <v>1</v>
          </cell>
          <cell r="AC127">
            <v>0.15</v>
          </cell>
          <cell r="AD127">
            <v>0.5</v>
          </cell>
          <cell r="AE127">
            <v>0.35</v>
          </cell>
          <cell r="AF127">
            <v>0</v>
          </cell>
          <cell r="AG127">
            <v>154.27000000000001</v>
          </cell>
        </row>
        <row r="128">
          <cell r="A128" t="str">
            <v>017376</v>
          </cell>
          <cell r="B128" t="str">
            <v>017376 - Universal Care/Anaheim Fp</v>
          </cell>
          <cell r="C128" t="str">
            <v>Los Angeles</v>
          </cell>
          <cell r="F128">
            <v>10</v>
          </cell>
          <cell r="G128">
            <v>1</v>
          </cell>
          <cell r="H128">
            <v>1</v>
          </cell>
          <cell r="I128">
            <v>56.623936479113617</v>
          </cell>
          <cell r="J128">
            <v>0</v>
          </cell>
          <cell r="K128">
            <v>0</v>
          </cell>
          <cell r="L128">
            <v>0</v>
          </cell>
          <cell r="M128">
            <v>0</v>
          </cell>
          <cell r="N128">
            <v>0</v>
          </cell>
          <cell r="O128">
            <v>1</v>
          </cell>
          <cell r="P128">
            <v>1</v>
          </cell>
          <cell r="Q128">
            <v>44.863348420315887</v>
          </cell>
          <cell r="R128">
            <v>0</v>
          </cell>
          <cell r="S128">
            <v>0</v>
          </cell>
          <cell r="T128">
            <v>0</v>
          </cell>
          <cell r="U128">
            <v>0</v>
          </cell>
          <cell r="V128">
            <v>0</v>
          </cell>
          <cell r="Y128">
            <v>3.6678991384799859</v>
          </cell>
          <cell r="Z128">
            <v>1.0449999999999999</v>
          </cell>
          <cell r="AA128">
            <v>1</v>
          </cell>
          <cell r="AC128">
            <v>0.15</v>
          </cell>
          <cell r="AD128">
            <v>0.5</v>
          </cell>
          <cell r="AE128">
            <v>0.35</v>
          </cell>
          <cell r="AF128">
            <v>0</v>
          </cell>
          <cell r="AG128">
            <v>154.27000000000001</v>
          </cell>
        </row>
        <row r="129">
          <cell r="A129" t="str">
            <v>017377</v>
          </cell>
          <cell r="B129" t="str">
            <v>017377 - Universal Care/Bellflower</v>
          </cell>
          <cell r="C129" t="str">
            <v>Los Angeles</v>
          </cell>
          <cell r="F129">
            <v>33</v>
          </cell>
          <cell r="G129">
            <v>1</v>
          </cell>
          <cell r="H129">
            <v>1</v>
          </cell>
          <cell r="I129">
            <v>56.736234458317902</v>
          </cell>
          <cell r="J129">
            <v>0</v>
          </cell>
          <cell r="K129">
            <v>0</v>
          </cell>
          <cell r="L129">
            <v>0</v>
          </cell>
          <cell r="M129">
            <v>0</v>
          </cell>
          <cell r="N129">
            <v>0</v>
          </cell>
          <cell r="O129">
            <v>1</v>
          </cell>
          <cell r="P129">
            <v>1</v>
          </cell>
          <cell r="Q129">
            <v>45.075208015565885</v>
          </cell>
          <cell r="R129">
            <v>0</v>
          </cell>
          <cell r="S129">
            <v>0</v>
          </cell>
          <cell r="T129">
            <v>0</v>
          </cell>
          <cell r="U129">
            <v>0</v>
          </cell>
          <cell r="V129">
            <v>0</v>
          </cell>
          <cell r="Y129">
            <v>5.1108971966795043</v>
          </cell>
          <cell r="Z129">
            <v>1.0449999999999999</v>
          </cell>
          <cell r="AA129">
            <v>1</v>
          </cell>
          <cell r="AC129">
            <v>0.15</v>
          </cell>
          <cell r="AD129">
            <v>0.5</v>
          </cell>
          <cell r="AE129">
            <v>0.35</v>
          </cell>
          <cell r="AF129">
            <v>0</v>
          </cell>
          <cell r="AG129">
            <v>154.27000000000001</v>
          </cell>
        </row>
        <row r="130">
          <cell r="A130" t="str">
            <v>017378</v>
          </cell>
          <cell r="B130" t="str">
            <v>017378 - Universal Care/Brookhurst</v>
          </cell>
          <cell r="C130" t="str">
            <v>Los Angeles</v>
          </cell>
          <cell r="F130">
            <v>1</v>
          </cell>
          <cell r="G130">
            <v>1</v>
          </cell>
          <cell r="H130">
            <v>1</v>
          </cell>
          <cell r="I130">
            <v>56.662995039215694</v>
          </cell>
          <cell r="J130">
            <v>0</v>
          </cell>
          <cell r="K130">
            <v>0</v>
          </cell>
          <cell r="L130">
            <v>0</v>
          </cell>
          <cell r="M130">
            <v>0</v>
          </cell>
          <cell r="N130">
            <v>0</v>
          </cell>
          <cell r="O130">
            <v>1</v>
          </cell>
          <cell r="P130">
            <v>1</v>
          </cell>
          <cell r="Q130">
            <v>44.815939434782614</v>
          </cell>
          <cell r="R130">
            <v>0</v>
          </cell>
          <cell r="S130">
            <v>0</v>
          </cell>
          <cell r="T130">
            <v>0</v>
          </cell>
          <cell r="U130">
            <v>0</v>
          </cell>
          <cell r="V130">
            <v>0</v>
          </cell>
          <cell r="Y130">
            <v>3.7784862975051574</v>
          </cell>
          <cell r="Z130">
            <v>1.0449999999999999</v>
          </cell>
          <cell r="AA130">
            <v>1</v>
          </cell>
          <cell r="AC130">
            <v>0.15</v>
          </cell>
          <cell r="AD130">
            <v>0.5</v>
          </cell>
          <cell r="AE130">
            <v>0.35</v>
          </cell>
          <cell r="AF130">
            <v>0</v>
          </cell>
          <cell r="AG130">
            <v>154.27000000000001</v>
          </cell>
        </row>
        <row r="131">
          <cell r="A131" t="str">
            <v>017379</v>
          </cell>
          <cell r="B131" t="str">
            <v>017379 - Universal Care/Fullerton</v>
          </cell>
          <cell r="C131" t="str">
            <v>Los Angeles</v>
          </cell>
          <cell r="F131">
            <v>10</v>
          </cell>
          <cell r="G131">
            <v>1</v>
          </cell>
          <cell r="H131">
            <v>1</v>
          </cell>
          <cell r="I131">
            <v>56.543494524237815</v>
          </cell>
          <cell r="J131">
            <v>0</v>
          </cell>
          <cell r="K131">
            <v>0</v>
          </cell>
          <cell r="L131">
            <v>0</v>
          </cell>
          <cell r="M131">
            <v>0</v>
          </cell>
          <cell r="N131">
            <v>0</v>
          </cell>
          <cell r="O131">
            <v>1</v>
          </cell>
          <cell r="P131">
            <v>1</v>
          </cell>
          <cell r="Q131">
            <v>44.667036736249997</v>
          </cell>
          <cell r="R131">
            <v>0</v>
          </cell>
          <cell r="S131">
            <v>0</v>
          </cell>
          <cell r="T131">
            <v>0</v>
          </cell>
          <cell r="U131">
            <v>0</v>
          </cell>
          <cell r="V131">
            <v>0</v>
          </cell>
          <cell r="Y131">
            <v>2.5029718451941965</v>
          </cell>
          <cell r="Z131">
            <v>1.0449999999999999</v>
          </cell>
          <cell r="AA131">
            <v>1</v>
          </cell>
          <cell r="AC131">
            <v>0.15</v>
          </cell>
          <cell r="AD131">
            <v>0.5</v>
          </cell>
          <cell r="AE131">
            <v>0.35</v>
          </cell>
          <cell r="AF131">
            <v>0</v>
          </cell>
          <cell r="AG131">
            <v>154.27000000000001</v>
          </cell>
        </row>
        <row r="132">
          <cell r="A132" t="str">
            <v>017380</v>
          </cell>
          <cell r="B132" t="str">
            <v>017380 - Universal Care/Garden Grove</v>
          </cell>
          <cell r="C132" t="str">
            <v>Los Angeles</v>
          </cell>
          <cell r="F132">
            <v>10</v>
          </cell>
          <cell r="G132">
            <v>1</v>
          </cell>
          <cell r="H132">
            <v>1</v>
          </cell>
          <cell r="I132">
            <v>56.638423397618745</v>
          </cell>
          <cell r="J132">
            <v>0</v>
          </cell>
          <cell r="K132">
            <v>0</v>
          </cell>
          <cell r="L132">
            <v>0</v>
          </cell>
          <cell r="M132">
            <v>0</v>
          </cell>
          <cell r="N132">
            <v>0</v>
          </cell>
          <cell r="O132">
            <v>1</v>
          </cell>
          <cell r="P132">
            <v>1</v>
          </cell>
          <cell r="Q132">
            <v>44.856091666825279</v>
          </cell>
          <cell r="R132">
            <v>0</v>
          </cell>
          <cell r="S132">
            <v>0</v>
          </cell>
          <cell r="T132">
            <v>0</v>
          </cell>
          <cell r="U132">
            <v>0</v>
          </cell>
          <cell r="V132">
            <v>0</v>
          </cell>
          <cell r="Y132">
            <v>3.7514756726619911</v>
          </cell>
          <cell r="Z132">
            <v>1.0449999999999999</v>
          </cell>
          <cell r="AA132">
            <v>1</v>
          </cell>
          <cell r="AC132">
            <v>0.15</v>
          </cell>
          <cell r="AD132">
            <v>0.5</v>
          </cell>
          <cell r="AE132">
            <v>0.35</v>
          </cell>
          <cell r="AF132">
            <v>0</v>
          </cell>
          <cell r="AG132">
            <v>154.27000000000001</v>
          </cell>
        </row>
        <row r="133">
          <cell r="A133" t="str">
            <v>017381</v>
          </cell>
          <cell r="B133" t="str">
            <v>017381 - Universal Care/G Grove Palm</v>
          </cell>
          <cell r="C133" t="str">
            <v>Los Angeles</v>
          </cell>
          <cell r="F133">
            <v>0</v>
          </cell>
          <cell r="G133">
            <v>1</v>
          </cell>
          <cell r="H133">
            <v>1</v>
          </cell>
          <cell r="I133">
            <v>56.662995039215694</v>
          </cell>
          <cell r="J133">
            <v>0</v>
          </cell>
          <cell r="K133">
            <v>0</v>
          </cell>
          <cell r="L133">
            <v>0</v>
          </cell>
          <cell r="M133">
            <v>0</v>
          </cell>
          <cell r="N133">
            <v>0</v>
          </cell>
          <cell r="O133">
            <v>1</v>
          </cell>
          <cell r="P133">
            <v>1</v>
          </cell>
          <cell r="Q133">
            <v>44.815939434782614</v>
          </cell>
          <cell r="R133">
            <v>0</v>
          </cell>
          <cell r="S133">
            <v>0</v>
          </cell>
          <cell r="T133">
            <v>0</v>
          </cell>
          <cell r="U133">
            <v>0</v>
          </cell>
          <cell r="V133">
            <v>0</v>
          </cell>
          <cell r="Y133">
            <v>3.7784862975051574</v>
          </cell>
          <cell r="Z133">
            <v>1.0449999999999999</v>
          </cell>
          <cell r="AA133">
            <v>1</v>
          </cell>
          <cell r="AC133">
            <v>0.15</v>
          </cell>
          <cell r="AD133">
            <v>0.5</v>
          </cell>
          <cell r="AE133">
            <v>0.35</v>
          </cell>
          <cell r="AF133">
            <v>0</v>
          </cell>
          <cell r="AG133">
            <v>154.27000000000001</v>
          </cell>
        </row>
        <row r="134">
          <cell r="A134" t="str">
            <v>017382</v>
          </cell>
          <cell r="B134" t="str">
            <v>017382 - Universal Care/La 6th</v>
          </cell>
          <cell r="C134" t="str">
            <v>Los Angeles</v>
          </cell>
          <cell r="F134">
            <v>0</v>
          </cell>
          <cell r="G134">
            <v>1</v>
          </cell>
          <cell r="H134">
            <v>1</v>
          </cell>
          <cell r="I134">
            <v>55.44711476470588</v>
          </cell>
          <cell r="J134">
            <v>0</v>
          </cell>
          <cell r="K134">
            <v>0</v>
          </cell>
          <cell r="L134">
            <v>0</v>
          </cell>
          <cell r="M134">
            <v>0</v>
          </cell>
          <cell r="N134">
            <v>0</v>
          </cell>
          <cell r="O134">
            <v>1</v>
          </cell>
          <cell r="P134">
            <v>1</v>
          </cell>
          <cell r="Q134">
            <v>43.818293415174779</v>
          </cell>
          <cell r="R134">
            <v>0</v>
          </cell>
          <cell r="S134">
            <v>0</v>
          </cell>
          <cell r="T134">
            <v>0</v>
          </cell>
          <cell r="U134">
            <v>0</v>
          </cell>
          <cell r="V134">
            <v>0</v>
          </cell>
          <cell r="Y134">
            <v>3.7784862975051574</v>
          </cell>
          <cell r="Z134">
            <v>1.0449999999999999</v>
          </cell>
          <cell r="AA134">
            <v>1</v>
          </cell>
          <cell r="AC134">
            <v>0.15</v>
          </cell>
          <cell r="AD134">
            <v>0.5</v>
          </cell>
          <cell r="AE134">
            <v>0.35</v>
          </cell>
          <cell r="AF134">
            <v>0</v>
          </cell>
          <cell r="AG134">
            <v>154.27000000000001</v>
          </cell>
        </row>
        <row r="135">
          <cell r="A135" t="str">
            <v>017383</v>
          </cell>
          <cell r="B135" t="str">
            <v>017383 - Universal Care/Long Beach</v>
          </cell>
          <cell r="C135" t="str">
            <v>Los Angeles</v>
          </cell>
          <cell r="F135">
            <v>54</v>
          </cell>
          <cell r="G135">
            <v>1</v>
          </cell>
          <cell r="H135">
            <v>1</v>
          </cell>
          <cell r="I135">
            <v>55.36752662577198</v>
          </cell>
          <cell r="J135">
            <v>0</v>
          </cell>
          <cell r="K135">
            <v>0</v>
          </cell>
          <cell r="L135">
            <v>0</v>
          </cell>
          <cell r="M135">
            <v>0</v>
          </cell>
          <cell r="N135">
            <v>0</v>
          </cell>
          <cell r="O135">
            <v>1</v>
          </cell>
          <cell r="P135">
            <v>1</v>
          </cell>
          <cell r="Q135">
            <v>43.811673717086272</v>
          </cell>
          <cell r="R135">
            <v>0</v>
          </cell>
          <cell r="S135">
            <v>0</v>
          </cell>
          <cell r="T135">
            <v>0</v>
          </cell>
          <cell r="U135">
            <v>0</v>
          </cell>
          <cell r="V135">
            <v>0</v>
          </cell>
          <cell r="Y135">
            <v>3.2078158566135984</v>
          </cell>
          <cell r="Z135">
            <v>1.0449999999999999</v>
          </cell>
          <cell r="AA135">
            <v>1</v>
          </cell>
          <cell r="AC135">
            <v>0.15</v>
          </cell>
          <cell r="AD135">
            <v>0.5</v>
          </cell>
          <cell r="AE135">
            <v>0.35</v>
          </cell>
          <cell r="AF135">
            <v>0</v>
          </cell>
          <cell r="AG135">
            <v>154.27000000000001</v>
          </cell>
        </row>
        <row r="136">
          <cell r="A136" t="str">
            <v>017385</v>
          </cell>
          <cell r="B136" t="str">
            <v>017385 - Universal Care/Santa Ana</v>
          </cell>
          <cell r="C136" t="str">
            <v>Los Angeles</v>
          </cell>
          <cell r="F136">
            <v>3</v>
          </cell>
          <cell r="G136">
            <v>1</v>
          </cell>
          <cell r="H136">
            <v>1</v>
          </cell>
          <cell r="I136">
            <v>56.662995039215694</v>
          </cell>
          <cell r="J136">
            <v>0</v>
          </cell>
          <cell r="K136">
            <v>0</v>
          </cell>
          <cell r="L136">
            <v>0</v>
          </cell>
          <cell r="M136">
            <v>0</v>
          </cell>
          <cell r="N136">
            <v>0</v>
          </cell>
          <cell r="O136">
            <v>1</v>
          </cell>
          <cell r="P136">
            <v>1</v>
          </cell>
          <cell r="Q136">
            <v>44.815939434782614</v>
          </cell>
          <cell r="R136">
            <v>0</v>
          </cell>
          <cell r="S136">
            <v>0</v>
          </cell>
          <cell r="T136">
            <v>0</v>
          </cell>
          <cell r="U136">
            <v>0</v>
          </cell>
          <cell r="V136">
            <v>0</v>
          </cell>
          <cell r="Y136">
            <v>3.7784862975051574</v>
          </cell>
          <cell r="Z136">
            <v>1.0449999999999999</v>
          </cell>
          <cell r="AA136">
            <v>1</v>
          </cell>
          <cell r="AC136">
            <v>0.15</v>
          </cell>
          <cell r="AD136">
            <v>0.5</v>
          </cell>
          <cell r="AE136">
            <v>0.35</v>
          </cell>
          <cell r="AF136">
            <v>0</v>
          </cell>
          <cell r="AG136">
            <v>154.27000000000001</v>
          </cell>
        </row>
        <row r="137">
          <cell r="A137" t="str">
            <v>017386</v>
          </cell>
          <cell r="B137" t="str">
            <v>017386 - Universal Care/Torrance</v>
          </cell>
          <cell r="C137" t="str">
            <v>Los Angeles</v>
          </cell>
          <cell r="F137">
            <v>6</v>
          </cell>
          <cell r="G137">
            <v>1</v>
          </cell>
          <cell r="H137">
            <v>1</v>
          </cell>
          <cell r="I137">
            <v>55.44711476470588</v>
          </cell>
          <cell r="J137">
            <v>0</v>
          </cell>
          <cell r="K137">
            <v>0</v>
          </cell>
          <cell r="L137">
            <v>0</v>
          </cell>
          <cell r="M137">
            <v>0</v>
          </cell>
          <cell r="N137">
            <v>0</v>
          </cell>
          <cell r="O137">
            <v>1</v>
          </cell>
          <cell r="P137">
            <v>1</v>
          </cell>
          <cell r="Q137">
            <v>43.818293415174779</v>
          </cell>
          <cell r="R137">
            <v>0</v>
          </cell>
          <cell r="S137">
            <v>0</v>
          </cell>
          <cell r="T137">
            <v>0</v>
          </cell>
          <cell r="U137">
            <v>0</v>
          </cell>
          <cell r="V137">
            <v>0</v>
          </cell>
          <cell r="Y137">
            <v>3.7784862975051574</v>
          </cell>
          <cell r="Z137">
            <v>1.0449999999999999</v>
          </cell>
          <cell r="AA137">
            <v>1</v>
          </cell>
          <cell r="AC137">
            <v>0.15</v>
          </cell>
          <cell r="AD137">
            <v>0.5</v>
          </cell>
          <cell r="AE137">
            <v>0.35</v>
          </cell>
          <cell r="AF137">
            <v>0</v>
          </cell>
          <cell r="AG137">
            <v>154.27000000000001</v>
          </cell>
        </row>
        <row r="138">
          <cell r="A138" t="str">
            <v>017387</v>
          </cell>
          <cell r="B138" t="str">
            <v>017387 - Universal Care/Van Nuys</v>
          </cell>
          <cell r="C138" t="str">
            <v>Los Angeles</v>
          </cell>
          <cell r="F138">
            <v>3</v>
          </cell>
          <cell r="G138">
            <v>1</v>
          </cell>
          <cell r="H138">
            <v>1</v>
          </cell>
          <cell r="I138">
            <v>55.44711476470588</v>
          </cell>
          <cell r="J138">
            <v>0</v>
          </cell>
          <cell r="K138">
            <v>0</v>
          </cell>
          <cell r="L138">
            <v>0</v>
          </cell>
          <cell r="M138">
            <v>0</v>
          </cell>
          <cell r="N138">
            <v>0</v>
          </cell>
          <cell r="O138">
            <v>1</v>
          </cell>
          <cell r="P138">
            <v>1</v>
          </cell>
          <cell r="Q138">
            <v>43.818293415174779</v>
          </cell>
          <cell r="R138">
            <v>0</v>
          </cell>
          <cell r="S138">
            <v>0</v>
          </cell>
          <cell r="T138">
            <v>0</v>
          </cell>
          <cell r="U138">
            <v>0</v>
          </cell>
          <cell r="V138">
            <v>0</v>
          </cell>
          <cell r="Y138">
            <v>3.7784862975051574</v>
          </cell>
          <cell r="Z138">
            <v>1.0449999999999999</v>
          </cell>
          <cell r="AA138">
            <v>1</v>
          </cell>
          <cell r="AC138">
            <v>0.15</v>
          </cell>
          <cell r="AD138">
            <v>0.5</v>
          </cell>
          <cell r="AE138">
            <v>0.35</v>
          </cell>
          <cell r="AF138">
            <v>0</v>
          </cell>
          <cell r="AG138">
            <v>154.27000000000001</v>
          </cell>
        </row>
        <row r="139">
          <cell r="A139" t="str">
            <v>017547</v>
          </cell>
          <cell r="B139" t="str">
            <v>017547 - Regal Medical Group Downey</v>
          </cell>
          <cell r="C139" t="str">
            <v>Los Angeles</v>
          </cell>
          <cell r="F139">
            <v>62</v>
          </cell>
          <cell r="G139">
            <v>1</v>
          </cell>
          <cell r="H139">
            <v>1</v>
          </cell>
          <cell r="I139">
            <v>70.971465032228238</v>
          </cell>
          <cell r="J139">
            <v>0</v>
          </cell>
          <cell r="K139">
            <v>0</v>
          </cell>
          <cell r="L139">
            <v>0</v>
          </cell>
          <cell r="M139">
            <v>0</v>
          </cell>
          <cell r="N139">
            <v>0</v>
          </cell>
          <cell r="O139">
            <v>0</v>
          </cell>
          <cell r="P139">
            <v>1</v>
          </cell>
          <cell r="Q139">
            <v>53.003921568627455</v>
          </cell>
          <cell r="R139">
            <v>0</v>
          </cell>
          <cell r="S139">
            <v>0</v>
          </cell>
          <cell r="T139">
            <v>0</v>
          </cell>
          <cell r="U139">
            <v>0</v>
          </cell>
          <cell r="V139">
            <v>0</v>
          </cell>
          <cell r="Y139">
            <v>1.5046060311134396E-2</v>
          </cell>
          <cell r="Z139">
            <v>1.0449999999999999</v>
          </cell>
          <cell r="AA139">
            <v>1</v>
          </cell>
          <cell r="AC139">
            <v>0</v>
          </cell>
          <cell r="AD139">
            <v>0.5</v>
          </cell>
          <cell r="AE139">
            <v>0.1</v>
          </cell>
          <cell r="AF139">
            <v>0</v>
          </cell>
          <cell r="AG139">
            <v>154.27000000000001</v>
          </cell>
        </row>
        <row r="140">
          <cell r="A140" t="str">
            <v>017550</v>
          </cell>
          <cell r="B140" t="str">
            <v>017550 - Regal Medical Group Whittier</v>
          </cell>
          <cell r="C140" t="str">
            <v>Los Angeles</v>
          </cell>
          <cell r="F140">
            <v>141</v>
          </cell>
          <cell r="G140">
            <v>1</v>
          </cell>
          <cell r="H140">
            <v>1</v>
          </cell>
          <cell r="I140">
            <v>71.000920824809597</v>
          </cell>
          <cell r="J140">
            <v>0</v>
          </cell>
          <cell r="K140">
            <v>0</v>
          </cell>
          <cell r="L140">
            <v>0</v>
          </cell>
          <cell r="M140">
            <v>0</v>
          </cell>
          <cell r="N140">
            <v>0</v>
          </cell>
          <cell r="O140">
            <v>0</v>
          </cell>
          <cell r="P140">
            <v>1</v>
          </cell>
          <cell r="Q140">
            <v>53.003921568627455</v>
          </cell>
          <cell r="R140">
            <v>0</v>
          </cell>
          <cell r="S140">
            <v>0</v>
          </cell>
          <cell r="T140">
            <v>0</v>
          </cell>
          <cell r="U140">
            <v>0</v>
          </cell>
          <cell r="V140">
            <v>0</v>
          </cell>
          <cell r="Y140">
            <v>1.6046722463834841E-2</v>
          </cell>
          <cell r="Z140">
            <v>1.0449999999999999</v>
          </cell>
          <cell r="AA140">
            <v>1</v>
          </cell>
          <cell r="AC140">
            <v>0</v>
          </cell>
          <cell r="AD140">
            <v>0.5</v>
          </cell>
          <cell r="AE140">
            <v>0.1</v>
          </cell>
          <cell r="AF140">
            <v>0</v>
          </cell>
          <cell r="AG140">
            <v>154.27000000000001</v>
          </cell>
        </row>
        <row r="141">
          <cell r="A141" t="str">
            <v>017551</v>
          </cell>
          <cell r="B141" t="str">
            <v>017551 - Regal Medical Group St Francis</v>
          </cell>
          <cell r="C141" t="str">
            <v>Los Angeles</v>
          </cell>
          <cell r="F141">
            <v>267</v>
          </cell>
          <cell r="G141">
            <v>1</v>
          </cell>
          <cell r="H141">
            <v>1</v>
          </cell>
          <cell r="I141">
            <v>70.977795614108857</v>
          </cell>
          <cell r="J141">
            <v>0</v>
          </cell>
          <cell r="K141">
            <v>0</v>
          </cell>
          <cell r="L141">
            <v>0</v>
          </cell>
          <cell r="M141">
            <v>0</v>
          </cell>
          <cell r="N141">
            <v>0</v>
          </cell>
          <cell r="O141">
            <v>0</v>
          </cell>
          <cell r="P141">
            <v>1</v>
          </cell>
          <cell r="Q141">
            <v>53.003921568627455</v>
          </cell>
          <cell r="R141">
            <v>0</v>
          </cell>
          <cell r="S141">
            <v>0</v>
          </cell>
          <cell r="T141">
            <v>0</v>
          </cell>
          <cell r="U141">
            <v>0</v>
          </cell>
          <cell r="V141">
            <v>0</v>
          </cell>
          <cell r="Y141">
            <v>3.96629013541716</v>
          </cell>
          <cell r="Z141">
            <v>1.0449999999999999</v>
          </cell>
          <cell r="AA141">
            <v>1</v>
          </cell>
          <cell r="AC141">
            <v>0</v>
          </cell>
          <cell r="AD141">
            <v>0.5</v>
          </cell>
          <cell r="AE141">
            <v>0.2</v>
          </cell>
          <cell r="AF141">
            <v>0</v>
          </cell>
          <cell r="AG141">
            <v>154.27000000000001</v>
          </cell>
        </row>
        <row r="142">
          <cell r="A142" t="str">
            <v>017552</v>
          </cell>
          <cell r="B142" t="str">
            <v>017552 - Regal Medical Group Long Beach</v>
          </cell>
          <cell r="C142" t="str">
            <v>Los Angeles</v>
          </cell>
          <cell r="F142">
            <v>425</v>
          </cell>
          <cell r="G142">
            <v>1</v>
          </cell>
          <cell r="H142">
            <v>1</v>
          </cell>
          <cell r="I142">
            <v>62.185861146654531</v>
          </cell>
          <cell r="J142">
            <v>0</v>
          </cell>
          <cell r="K142">
            <v>0</v>
          </cell>
          <cell r="L142">
            <v>0</v>
          </cell>
          <cell r="M142">
            <v>0</v>
          </cell>
          <cell r="N142">
            <v>0</v>
          </cell>
          <cell r="O142">
            <v>0</v>
          </cell>
          <cell r="P142">
            <v>1</v>
          </cell>
          <cell r="Q142">
            <v>46.420098039215695</v>
          </cell>
          <cell r="R142">
            <v>0</v>
          </cell>
          <cell r="S142">
            <v>0</v>
          </cell>
          <cell r="T142">
            <v>0</v>
          </cell>
          <cell r="U142">
            <v>0</v>
          </cell>
          <cell r="V142">
            <v>0</v>
          </cell>
          <cell r="Y142">
            <v>3.4931000254277129</v>
          </cell>
          <cell r="Z142">
            <v>1.0449999999999999</v>
          </cell>
          <cell r="AA142">
            <v>1</v>
          </cell>
          <cell r="AC142">
            <v>0</v>
          </cell>
          <cell r="AD142">
            <v>0.5</v>
          </cell>
          <cell r="AE142">
            <v>0.2</v>
          </cell>
          <cell r="AF142">
            <v>0</v>
          </cell>
          <cell r="AG142">
            <v>154.27000000000001</v>
          </cell>
        </row>
        <row r="143">
          <cell r="A143" t="str">
            <v>017553</v>
          </cell>
          <cell r="B143" t="str">
            <v>017553 - Regal Med Grp Pomona Valley</v>
          </cell>
          <cell r="C143" t="str">
            <v>Los Angeles</v>
          </cell>
          <cell r="F143">
            <v>6</v>
          </cell>
          <cell r="G143">
            <v>1</v>
          </cell>
          <cell r="H143">
            <v>1</v>
          </cell>
          <cell r="I143">
            <v>63.783040451449217</v>
          </cell>
          <cell r="J143">
            <v>0</v>
          </cell>
          <cell r="K143">
            <v>0</v>
          </cell>
          <cell r="L143">
            <v>0</v>
          </cell>
          <cell r="M143">
            <v>0</v>
          </cell>
          <cell r="N143">
            <v>0</v>
          </cell>
          <cell r="O143">
            <v>0</v>
          </cell>
          <cell r="P143">
            <v>1</v>
          </cell>
          <cell r="Q143">
            <v>48.197937516119204</v>
          </cell>
          <cell r="R143">
            <v>0</v>
          </cell>
          <cell r="S143">
            <v>0</v>
          </cell>
          <cell r="T143">
            <v>0</v>
          </cell>
          <cell r="U143">
            <v>0</v>
          </cell>
          <cell r="V143">
            <v>0</v>
          </cell>
          <cell r="Y143">
            <v>8.8717687191950159</v>
          </cell>
          <cell r="Z143">
            <v>1.0449999999999999</v>
          </cell>
          <cell r="AA143">
            <v>1</v>
          </cell>
          <cell r="AC143">
            <v>0</v>
          </cell>
          <cell r="AD143">
            <v>0.5</v>
          </cell>
          <cell r="AE143">
            <v>0.2</v>
          </cell>
          <cell r="AF143">
            <v>0</v>
          </cell>
          <cell r="AG143">
            <v>154.27000000000001</v>
          </cell>
        </row>
        <row r="144">
          <cell r="A144" t="str">
            <v>017554</v>
          </cell>
          <cell r="B144" t="str">
            <v>017554 - Regal Medical Grp West Valley</v>
          </cell>
          <cell r="C144" t="str">
            <v>Los Angeles</v>
          </cell>
          <cell r="F144">
            <v>84</v>
          </cell>
          <cell r="G144">
            <v>1</v>
          </cell>
          <cell r="H144">
            <v>1</v>
          </cell>
          <cell r="I144">
            <v>70.913855712800654</v>
          </cell>
          <cell r="J144">
            <v>0</v>
          </cell>
          <cell r="K144">
            <v>0</v>
          </cell>
          <cell r="L144">
            <v>0</v>
          </cell>
          <cell r="M144">
            <v>0</v>
          </cell>
          <cell r="N144">
            <v>0</v>
          </cell>
          <cell r="O144">
            <v>0</v>
          </cell>
          <cell r="P144">
            <v>1</v>
          </cell>
          <cell r="Q144">
            <v>53.003921568627455</v>
          </cell>
          <cell r="R144">
            <v>0</v>
          </cell>
          <cell r="S144">
            <v>0</v>
          </cell>
          <cell r="T144">
            <v>0</v>
          </cell>
          <cell r="U144">
            <v>0</v>
          </cell>
          <cell r="V144">
            <v>0</v>
          </cell>
          <cell r="Y144">
            <v>3.0825913094066144</v>
          </cell>
          <cell r="Z144">
            <v>1.0449999999999999</v>
          </cell>
          <cell r="AA144">
            <v>1</v>
          </cell>
          <cell r="AC144">
            <v>0</v>
          </cell>
          <cell r="AD144">
            <v>0.5</v>
          </cell>
          <cell r="AE144">
            <v>0.2</v>
          </cell>
          <cell r="AF144">
            <v>0</v>
          </cell>
          <cell r="AG144">
            <v>154.27000000000001</v>
          </cell>
        </row>
        <row r="145">
          <cell r="A145" t="str">
            <v>017555</v>
          </cell>
          <cell r="B145" t="str">
            <v>017555 - Regal Med Grp East San Gabriel</v>
          </cell>
          <cell r="C145" t="str">
            <v>Los Angeles</v>
          </cell>
          <cell r="F145">
            <v>22</v>
          </cell>
          <cell r="G145">
            <v>1</v>
          </cell>
          <cell r="H145">
            <v>1</v>
          </cell>
          <cell r="I145">
            <v>63.291718589277153</v>
          </cell>
          <cell r="J145">
            <v>0</v>
          </cell>
          <cell r="K145">
            <v>0</v>
          </cell>
          <cell r="L145">
            <v>0</v>
          </cell>
          <cell r="M145">
            <v>0</v>
          </cell>
          <cell r="N145">
            <v>0</v>
          </cell>
          <cell r="O145">
            <v>0</v>
          </cell>
          <cell r="P145">
            <v>1</v>
          </cell>
          <cell r="Q145">
            <v>48.197937516119204</v>
          </cell>
          <cell r="R145">
            <v>0</v>
          </cell>
          <cell r="S145">
            <v>0</v>
          </cell>
          <cell r="T145">
            <v>0</v>
          </cell>
          <cell r="U145">
            <v>0</v>
          </cell>
          <cell r="V145">
            <v>0</v>
          </cell>
          <cell r="Y145">
            <v>3.6512405638548175</v>
          </cell>
          <cell r="Z145">
            <v>1.0449999999999999</v>
          </cell>
          <cell r="AA145">
            <v>1</v>
          </cell>
          <cell r="AC145">
            <v>0</v>
          </cell>
          <cell r="AD145">
            <v>0.5</v>
          </cell>
          <cell r="AE145">
            <v>0.2</v>
          </cell>
          <cell r="AF145">
            <v>0</v>
          </cell>
          <cell r="AG145">
            <v>154.27000000000001</v>
          </cell>
        </row>
        <row r="146">
          <cell r="A146" t="str">
            <v>017556</v>
          </cell>
          <cell r="B146" t="str">
            <v>017556 - Regal MG Burbank/Glendale</v>
          </cell>
          <cell r="C146" t="str">
            <v>Los Angeles</v>
          </cell>
          <cell r="F146">
            <v>1390</v>
          </cell>
          <cell r="G146">
            <v>1</v>
          </cell>
          <cell r="H146">
            <v>1</v>
          </cell>
          <cell r="I146">
            <v>70.918165390707429</v>
          </cell>
          <cell r="J146">
            <v>0</v>
          </cell>
          <cell r="K146">
            <v>0</v>
          </cell>
          <cell r="L146">
            <v>0</v>
          </cell>
          <cell r="M146">
            <v>0</v>
          </cell>
          <cell r="N146">
            <v>0</v>
          </cell>
          <cell r="O146">
            <v>0</v>
          </cell>
          <cell r="P146">
            <v>1</v>
          </cell>
          <cell r="Q146">
            <v>53.003921568627455</v>
          </cell>
          <cell r="R146">
            <v>0</v>
          </cell>
          <cell r="S146">
            <v>0</v>
          </cell>
          <cell r="T146">
            <v>0</v>
          </cell>
          <cell r="U146">
            <v>0</v>
          </cell>
          <cell r="V146">
            <v>0</v>
          </cell>
          <cell r="Y146">
            <v>3.1919630813137561</v>
          </cell>
          <cell r="Z146">
            <v>1.0449999999999999</v>
          </cell>
          <cell r="AA146">
            <v>1</v>
          </cell>
          <cell r="AC146">
            <v>0</v>
          </cell>
          <cell r="AD146">
            <v>0.5</v>
          </cell>
          <cell r="AE146">
            <v>0.2</v>
          </cell>
          <cell r="AF146">
            <v>0</v>
          </cell>
          <cell r="AG146">
            <v>154.27000000000001</v>
          </cell>
        </row>
        <row r="147">
          <cell r="A147" t="str">
            <v>017622</v>
          </cell>
          <cell r="B147" t="str">
            <v>017622 - La Vida Burbank</v>
          </cell>
          <cell r="C147" t="str">
            <v>Los Angeles</v>
          </cell>
          <cell r="F147">
            <v>2366</v>
          </cell>
          <cell r="G147">
            <v>1</v>
          </cell>
          <cell r="H147">
            <v>1</v>
          </cell>
          <cell r="I147">
            <v>46.057764775680262</v>
          </cell>
          <cell r="J147">
            <v>0</v>
          </cell>
          <cell r="K147">
            <v>0</v>
          </cell>
          <cell r="L147">
            <v>0</v>
          </cell>
          <cell r="M147">
            <v>0</v>
          </cell>
          <cell r="N147">
            <v>0</v>
          </cell>
          <cell r="O147">
            <v>0</v>
          </cell>
          <cell r="P147">
            <v>1</v>
          </cell>
          <cell r="Q147">
            <v>51.742156682523628</v>
          </cell>
          <cell r="R147">
            <v>0</v>
          </cell>
          <cell r="S147">
            <v>0</v>
          </cell>
          <cell r="T147">
            <v>0</v>
          </cell>
          <cell r="U147">
            <v>0</v>
          </cell>
          <cell r="V147">
            <v>0</v>
          </cell>
          <cell r="Y147">
            <v>3.7889057884233219</v>
          </cell>
          <cell r="Z147">
            <v>1.0449999999999999</v>
          </cell>
          <cell r="AA147">
            <v>1</v>
          </cell>
          <cell r="AC147">
            <v>0</v>
          </cell>
          <cell r="AD147">
            <v>0.5</v>
          </cell>
          <cell r="AE147">
            <v>0.53500000000000003</v>
          </cell>
          <cell r="AF147">
            <v>0</v>
          </cell>
          <cell r="AG147">
            <v>154.27000000000001</v>
          </cell>
        </row>
        <row r="148">
          <cell r="A148" t="str">
            <v>017778</v>
          </cell>
          <cell r="B148" t="str">
            <v>017778 - Regal MG Covina</v>
          </cell>
          <cell r="C148" t="str">
            <v>Los Angeles</v>
          </cell>
          <cell r="F148">
            <v>5318</v>
          </cell>
          <cell r="G148">
            <v>1</v>
          </cell>
          <cell r="H148">
            <v>1</v>
          </cell>
          <cell r="I148">
            <v>65.129271666666668</v>
          </cell>
          <cell r="J148">
            <v>0</v>
          </cell>
          <cell r="K148">
            <v>0</v>
          </cell>
          <cell r="L148">
            <v>0</v>
          </cell>
          <cell r="M148">
            <v>0</v>
          </cell>
          <cell r="N148">
            <v>0</v>
          </cell>
          <cell r="O148">
            <v>0</v>
          </cell>
          <cell r="P148">
            <v>1</v>
          </cell>
          <cell r="Q148">
            <v>49.492549019607857</v>
          </cell>
          <cell r="R148">
            <v>0</v>
          </cell>
          <cell r="S148">
            <v>0</v>
          </cell>
          <cell r="T148">
            <v>0</v>
          </cell>
          <cell r="U148">
            <v>0</v>
          </cell>
          <cell r="V148">
            <v>0</v>
          </cell>
          <cell r="Y148">
            <v>3.7784862975051574</v>
          </cell>
          <cell r="Z148">
            <v>1.0449999999999999</v>
          </cell>
          <cell r="AA148">
            <v>1</v>
          </cell>
          <cell r="AC148">
            <v>0</v>
          </cell>
          <cell r="AD148">
            <v>0.5</v>
          </cell>
          <cell r="AE148">
            <v>0.2</v>
          </cell>
          <cell r="AF148">
            <v>0</v>
          </cell>
          <cell r="AG148">
            <v>154.27000000000001</v>
          </cell>
        </row>
        <row r="149">
          <cell r="A149" t="str">
            <v>016407</v>
          </cell>
          <cell r="B149" t="str">
            <v>016407 - Sante Community Phys-Madera</v>
          </cell>
          <cell r="C149" t="str">
            <v>Madera</v>
          </cell>
          <cell r="F149">
            <v>0</v>
          </cell>
          <cell r="G149">
            <v>1</v>
          </cell>
          <cell r="H149">
            <v>1</v>
          </cell>
          <cell r="I149">
            <v>61.663233241363379</v>
          </cell>
          <cell r="J149">
            <v>0</v>
          </cell>
          <cell r="K149">
            <v>0</v>
          </cell>
          <cell r="L149">
            <v>0</v>
          </cell>
          <cell r="M149">
            <v>0</v>
          </cell>
          <cell r="N149">
            <v>0</v>
          </cell>
          <cell r="O149">
            <v>0</v>
          </cell>
          <cell r="P149">
            <v>1</v>
          </cell>
          <cell r="Q149">
            <v>71.318789073260348</v>
          </cell>
          <cell r="R149">
            <v>0</v>
          </cell>
          <cell r="S149">
            <v>0</v>
          </cell>
          <cell r="T149">
            <v>0</v>
          </cell>
          <cell r="U149">
            <v>0</v>
          </cell>
          <cell r="V149">
            <v>0</v>
          </cell>
          <cell r="Y149">
            <v>8.9641534982232454</v>
          </cell>
          <cell r="Z149">
            <v>1.0449999999999999</v>
          </cell>
          <cell r="AA149">
            <v>0</v>
          </cell>
          <cell r="AC149">
            <v>0.15</v>
          </cell>
          <cell r="AD149">
            <v>0</v>
          </cell>
          <cell r="AE149">
            <v>0</v>
          </cell>
          <cell r="AF149">
            <v>0</v>
          </cell>
          <cell r="AG149">
            <v>177.96</v>
          </cell>
        </row>
        <row r="150">
          <cell r="A150" t="str">
            <v>012120</v>
          </cell>
          <cell r="B150" t="str">
            <v>012120 - Marin IPA</v>
          </cell>
          <cell r="C150" t="str">
            <v>Marin</v>
          </cell>
          <cell r="F150">
            <v>4017</v>
          </cell>
          <cell r="G150">
            <v>1</v>
          </cell>
          <cell r="H150">
            <v>1</v>
          </cell>
          <cell r="I150">
            <v>72.628787840131963</v>
          </cell>
          <cell r="J150">
            <v>0</v>
          </cell>
          <cell r="K150">
            <v>0</v>
          </cell>
          <cell r="L150">
            <v>0</v>
          </cell>
          <cell r="M150">
            <v>0</v>
          </cell>
          <cell r="N150">
            <v>0</v>
          </cell>
          <cell r="O150">
            <v>0</v>
          </cell>
          <cell r="P150">
            <v>1</v>
          </cell>
          <cell r="Q150">
            <v>85.539981157327773</v>
          </cell>
          <cell r="R150">
            <v>0</v>
          </cell>
          <cell r="S150">
            <v>0</v>
          </cell>
          <cell r="T150">
            <v>0</v>
          </cell>
          <cell r="U150">
            <v>0</v>
          </cell>
          <cell r="V150">
            <v>0</v>
          </cell>
          <cell r="Y150">
            <v>10.417058904047906</v>
          </cell>
          <cell r="Z150">
            <v>1.0449999999999999</v>
          </cell>
          <cell r="AA150">
            <v>0</v>
          </cell>
          <cell r="AC150">
            <v>0</v>
          </cell>
          <cell r="AD150">
            <v>0</v>
          </cell>
          <cell r="AE150">
            <v>0</v>
          </cell>
          <cell r="AF150">
            <v>0</v>
          </cell>
          <cell r="AG150">
            <v>211.21</v>
          </cell>
        </row>
        <row r="151">
          <cell r="A151" t="str">
            <v>016296</v>
          </cell>
          <cell r="B151" t="str">
            <v>016296 - Mariposa DCN PCPs</v>
          </cell>
          <cell r="C151" t="str">
            <v>Mariposa</v>
          </cell>
          <cell r="F151">
            <v>1</v>
          </cell>
          <cell r="G151">
            <v>0</v>
          </cell>
          <cell r="H151">
            <v>1</v>
          </cell>
          <cell r="I151">
            <v>73.159810834329576</v>
          </cell>
          <cell r="J151">
            <v>0</v>
          </cell>
          <cell r="K151">
            <v>0</v>
          </cell>
          <cell r="L151">
            <v>0</v>
          </cell>
          <cell r="M151">
            <v>0</v>
          </cell>
          <cell r="N151">
            <v>0</v>
          </cell>
          <cell r="O151">
            <v>0</v>
          </cell>
          <cell r="P151">
            <v>1</v>
          </cell>
          <cell r="Q151">
            <v>64.930407467414156</v>
          </cell>
          <cell r="R151">
            <v>0</v>
          </cell>
          <cell r="S151">
            <v>0</v>
          </cell>
          <cell r="T151">
            <v>0</v>
          </cell>
          <cell r="U151">
            <v>0</v>
          </cell>
          <cell r="V151">
            <v>0</v>
          </cell>
          <cell r="Y151">
            <v>0.51848505845611503</v>
          </cell>
          <cell r="Z151">
            <v>1.0449999999999999</v>
          </cell>
          <cell r="AA151">
            <v>0</v>
          </cell>
          <cell r="AC151">
            <v>0</v>
          </cell>
          <cell r="AD151">
            <v>0</v>
          </cell>
          <cell r="AE151">
            <v>0</v>
          </cell>
          <cell r="AF151">
            <v>0</v>
          </cell>
          <cell r="AG151">
            <v>300</v>
          </cell>
        </row>
        <row r="152">
          <cell r="A152" t="str">
            <v>006109</v>
          </cell>
          <cell r="B152" t="str">
            <v>006109 - Sierra Nevada Medical Assoc</v>
          </cell>
          <cell r="C152" t="str">
            <v>Nevada</v>
          </cell>
          <cell r="F152">
            <v>4073</v>
          </cell>
          <cell r="G152">
            <v>1</v>
          </cell>
          <cell r="H152">
            <v>1</v>
          </cell>
          <cell r="I152">
            <v>51.435581178031988</v>
          </cell>
          <cell r="J152">
            <v>0</v>
          </cell>
          <cell r="K152">
            <v>0</v>
          </cell>
          <cell r="L152">
            <v>0</v>
          </cell>
          <cell r="M152">
            <v>0</v>
          </cell>
          <cell r="N152">
            <v>0</v>
          </cell>
          <cell r="O152">
            <v>0</v>
          </cell>
          <cell r="P152">
            <v>1</v>
          </cell>
          <cell r="Q152">
            <v>44.884800462170062</v>
          </cell>
          <cell r="R152">
            <v>0</v>
          </cell>
          <cell r="S152">
            <v>0</v>
          </cell>
          <cell r="T152">
            <v>0</v>
          </cell>
          <cell r="U152">
            <v>0</v>
          </cell>
          <cell r="V152">
            <v>0</v>
          </cell>
          <cell r="Y152">
            <v>17.534191628606418</v>
          </cell>
          <cell r="Z152">
            <v>1.0449999999999999</v>
          </cell>
          <cell r="AA152">
            <v>0</v>
          </cell>
          <cell r="AC152">
            <v>0</v>
          </cell>
          <cell r="AD152">
            <v>0</v>
          </cell>
          <cell r="AE152">
            <v>0</v>
          </cell>
          <cell r="AF152">
            <v>0</v>
          </cell>
          <cell r="AG152">
            <v>143.44</v>
          </cell>
        </row>
        <row r="153">
          <cell r="A153" t="str">
            <v>002278</v>
          </cell>
          <cell r="B153" t="str">
            <v>002278 - Monarch/South Coast</v>
          </cell>
          <cell r="C153" t="str">
            <v>Orange</v>
          </cell>
          <cell r="F153">
            <v>2461</v>
          </cell>
          <cell r="G153">
            <v>1</v>
          </cell>
          <cell r="H153">
            <v>1</v>
          </cell>
          <cell r="I153">
            <v>67.038125854979299</v>
          </cell>
          <cell r="J153">
            <v>0</v>
          </cell>
          <cell r="K153">
            <v>0</v>
          </cell>
          <cell r="L153">
            <v>0</v>
          </cell>
          <cell r="M153">
            <v>0</v>
          </cell>
          <cell r="N153">
            <v>53.759998000000003</v>
          </cell>
          <cell r="O153">
            <v>0</v>
          </cell>
          <cell r="P153">
            <v>1</v>
          </cell>
          <cell r="Q153">
            <v>65.746654875445671</v>
          </cell>
          <cell r="R153">
            <v>0</v>
          </cell>
          <cell r="S153">
            <v>0</v>
          </cell>
          <cell r="T153">
            <v>0</v>
          </cell>
          <cell r="U153">
            <v>0</v>
          </cell>
          <cell r="V153">
            <v>0</v>
          </cell>
          <cell r="Y153">
            <v>7.0682254962132633</v>
          </cell>
          <cell r="Z153">
            <v>1.0449999999999999</v>
          </cell>
          <cell r="AA153">
            <v>1</v>
          </cell>
          <cell r="AC153">
            <v>0</v>
          </cell>
          <cell r="AD153">
            <v>0</v>
          </cell>
          <cell r="AE153">
            <v>0</v>
          </cell>
          <cell r="AF153">
            <v>0</v>
          </cell>
          <cell r="AG153">
            <v>160.63</v>
          </cell>
        </row>
        <row r="154">
          <cell r="A154" t="str">
            <v>003948</v>
          </cell>
          <cell r="B154" t="str">
            <v>003948 - Prospect Medical Group/North</v>
          </cell>
          <cell r="C154" t="str">
            <v>Orange</v>
          </cell>
          <cell r="F154">
            <v>2716</v>
          </cell>
          <cell r="G154">
            <v>1</v>
          </cell>
          <cell r="H154">
            <v>1</v>
          </cell>
          <cell r="I154">
            <v>52.829293403010411</v>
          </cell>
          <cell r="J154">
            <v>0</v>
          </cell>
          <cell r="K154">
            <v>0</v>
          </cell>
          <cell r="L154">
            <v>0</v>
          </cell>
          <cell r="M154">
            <v>0</v>
          </cell>
          <cell r="N154">
            <v>0</v>
          </cell>
          <cell r="O154">
            <v>0</v>
          </cell>
          <cell r="P154">
            <v>1</v>
          </cell>
          <cell r="Q154">
            <v>67.86364693481741</v>
          </cell>
          <cell r="R154">
            <v>0</v>
          </cell>
          <cell r="S154">
            <v>0</v>
          </cell>
          <cell r="T154">
            <v>0</v>
          </cell>
          <cell r="U154">
            <v>0</v>
          </cell>
          <cell r="V154">
            <v>0</v>
          </cell>
          <cell r="Y154">
            <v>4.7367203054472302</v>
          </cell>
          <cell r="Z154">
            <v>1.0449999999999999</v>
          </cell>
          <cell r="AA154">
            <v>1</v>
          </cell>
          <cell r="AC154">
            <v>0.15</v>
          </cell>
          <cell r="AD154">
            <v>0</v>
          </cell>
          <cell r="AE154">
            <v>0</v>
          </cell>
          <cell r="AF154">
            <v>0</v>
          </cell>
          <cell r="AG154">
            <v>160.63</v>
          </cell>
        </row>
        <row r="155">
          <cell r="A155" t="str">
            <v>004072</v>
          </cell>
          <cell r="B155" t="str">
            <v>004072 - Greater Newport Phys@hoag Hosp</v>
          </cell>
          <cell r="C155" t="str">
            <v>Orange</v>
          </cell>
          <cell r="F155">
            <v>15425</v>
          </cell>
          <cell r="G155">
            <v>1</v>
          </cell>
          <cell r="H155">
            <v>1</v>
          </cell>
          <cell r="I155">
            <v>63.181765678549688</v>
          </cell>
          <cell r="J155">
            <v>0</v>
          </cell>
          <cell r="K155">
            <v>0</v>
          </cell>
          <cell r="L155">
            <v>0</v>
          </cell>
          <cell r="M155">
            <v>0</v>
          </cell>
          <cell r="N155">
            <v>0</v>
          </cell>
          <cell r="O155">
            <v>1</v>
          </cell>
          <cell r="P155">
            <v>1</v>
          </cell>
          <cell r="Q155">
            <v>60.846874512842774</v>
          </cell>
          <cell r="R155">
            <v>0</v>
          </cell>
          <cell r="S155">
            <v>0</v>
          </cell>
          <cell r="T155">
            <v>0</v>
          </cell>
          <cell r="U155">
            <v>0</v>
          </cell>
          <cell r="V155">
            <v>0</v>
          </cell>
          <cell r="Y155">
            <v>7.3692305056484946</v>
          </cell>
          <cell r="Z155">
            <v>1.0449999999999999</v>
          </cell>
          <cell r="AA155">
            <v>1</v>
          </cell>
          <cell r="AC155">
            <v>0</v>
          </cell>
          <cell r="AD155">
            <v>1</v>
          </cell>
          <cell r="AE155">
            <v>0</v>
          </cell>
          <cell r="AF155">
            <v>0</v>
          </cell>
          <cell r="AG155">
            <v>160.63</v>
          </cell>
        </row>
        <row r="156">
          <cell r="A156" t="str">
            <v>004390</v>
          </cell>
          <cell r="B156" t="str">
            <v>004390 - Edinger Medical Group</v>
          </cell>
          <cell r="C156" t="str">
            <v>Orange</v>
          </cell>
          <cell r="F156">
            <v>1749</v>
          </cell>
          <cell r="G156">
            <v>1</v>
          </cell>
          <cell r="H156">
            <v>1</v>
          </cell>
          <cell r="I156">
            <v>62.286775584119034</v>
          </cell>
          <cell r="J156">
            <v>0</v>
          </cell>
          <cell r="K156">
            <v>0</v>
          </cell>
          <cell r="L156">
            <v>0</v>
          </cell>
          <cell r="M156">
            <v>0</v>
          </cell>
          <cell r="N156">
            <v>0</v>
          </cell>
          <cell r="O156">
            <v>1</v>
          </cell>
          <cell r="P156">
            <v>1</v>
          </cell>
          <cell r="Q156">
            <v>64.016376538863994</v>
          </cell>
          <cell r="R156">
            <v>0</v>
          </cell>
          <cell r="S156">
            <v>0</v>
          </cell>
          <cell r="T156">
            <v>0</v>
          </cell>
          <cell r="U156">
            <v>0</v>
          </cell>
          <cell r="V156">
            <v>0</v>
          </cell>
          <cell r="Y156">
            <v>7.6349129329887457</v>
          </cell>
          <cell r="Z156">
            <v>1.0449999999999999</v>
          </cell>
          <cell r="AA156">
            <v>1</v>
          </cell>
          <cell r="AC156">
            <v>0</v>
          </cell>
          <cell r="AD156">
            <v>1</v>
          </cell>
          <cell r="AE156">
            <v>0</v>
          </cell>
          <cell r="AF156">
            <v>0</v>
          </cell>
          <cell r="AG156">
            <v>160.63</v>
          </cell>
        </row>
        <row r="157">
          <cell r="A157" t="str">
            <v>004789</v>
          </cell>
          <cell r="B157" t="str">
            <v>004789 - Monarch/Saddleback Mem Hosp</v>
          </cell>
          <cell r="C157" t="str">
            <v>Orange</v>
          </cell>
          <cell r="F157">
            <v>8496</v>
          </cell>
          <cell r="G157">
            <v>1</v>
          </cell>
          <cell r="H157">
            <v>1</v>
          </cell>
          <cell r="I157">
            <v>67.531582720439175</v>
          </cell>
          <cell r="J157">
            <v>0</v>
          </cell>
          <cell r="K157">
            <v>0</v>
          </cell>
          <cell r="L157">
            <v>0</v>
          </cell>
          <cell r="M157">
            <v>0</v>
          </cell>
          <cell r="N157">
            <v>54.240001999999997</v>
          </cell>
          <cell r="O157">
            <v>0</v>
          </cell>
          <cell r="P157">
            <v>1</v>
          </cell>
          <cell r="Q157">
            <v>69.69983487592053</v>
          </cell>
          <cell r="R157">
            <v>0</v>
          </cell>
          <cell r="S157">
            <v>0</v>
          </cell>
          <cell r="T157">
            <v>0</v>
          </cell>
          <cell r="U157">
            <v>0</v>
          </cell>
          <cell r="V157">
            <v>0</v>
          </cell>
          <cell r="Y157">
            <v>8.0505466184667629</v>
          </cell>
          <cell r="Z157">
            <v>1.0449999999999999</v>
          </cell>
          <cell r="AA157">
            <v>1</v>
          </cell>
          <cell r="AC157">
            <v>0</v>
          </cell>
          <cell r="AD157">
            <v>0</v>
          </cell>
          <cell r="AE157">
            <v>0</v>
          </cell>
          <cell r="AF157">
            <v>0</v>
          </cell>
          <cell r="AG157">
            <v>160.63</v>
          </cell>
        </row>
        <row r="158">
          <cell r="A158" t="str">
            <v>005230</v>
          </cell>
          <cell r="B158" t="str">
            <v>005230 - Adoc-Fountain Valley Division</v>
          </cell>
          <cell r="C158" t="str">
            <v>Orange</v>
          </cell>
          <cell r="F158">
            <v>5707</v>
          </cell>
          <cell r="G158">
            <v>1</v>
          </cell>
          <cell r="H158">
            <v>1</v>
          </cell>
          <cell r="I158">
            <v>49.516197005603637</v>
          </cell>
          <cell r="J158">
            <v>0</v>
          </cell>
          <cell r="K158">
            <v>0</v>
          </cell>
          <cell r="L158">
            <v>0</v>
          </cell>
          <cell r="M158">
            <v>0</v>
          </cell>
          <cell r="N158">
            <v>44.189999</v>
          </cell>
          <cell r="O158">
            <v>0</v>
          </cell>
          <cell r="P158">
            <v>1</v>
          </cell>
          <cell r="Q158">
            <v>66.932847607217283</v>
          </cell>
          <cell r="R158">
            <v>0</v>
          </cell>
          <cell r="S158">
            <v>0</v>
          </cell>
          <cell r="T158">
            <v>0</v>
          </cell>
          <cell r="U158">
            <v>0</v>
          </cell>
          <cell r="V158">
            <v>0</v>
          </cell>
          <cell r="Y158">
            <v>4.9476274343774485</v>
          </cell>
          <cell r="Z158">
            <v>1.0449999999999999</v>
          </cell>
          <cell r="AA158">
            <v>1</v>
          </cell>
          <cell r="AC158">
            <v>0.15</v>
          </cell>
          <cell r="AD158">
            <v>0</v>
          </cell>
          <cell r="AE158">
            <v>0</v>
          </cell>
          <cell r="AF158">
            <v>0</v>
          </cell>
          <cell r="AG158">
            <v>160.63</v>
          </cell>
        </row>
        <row r="159">
          <cell r="A159" t="str">
            <v>005268</v>
          </cell>
          <cell r="B159" t="str">
            <v>005268 - Adoc-Los Alamitos Division</v>
          </cell>
          <cell r="C159" t="str">
            <v>Orange</v>
          </cell>
          <cell r="F159">
            <v>1951</v>
          </cell>
          <cell r="G159">
            <v>1</v>
          </cell>
          <cell r="H159">
            <v>1</v>
          </cell>
          <cell r="I159">
            <v>49.248198746785242</v>
          </cell>
          <cell r="J159">
            <v>0</v>
          </cell>
          <cell r="K159">
            <v>0</v>
          </cell>
          <cell r="L159">
            <v>0</v>
          </cell>
          <cell r="M159">
            <v>0</v>
          </cell>
          <cell r="N159">
            <v>0</v>
          </cell>
          <cell r="O159">
            <v>0</v>
          </cell>
          <cell r="P159">
            <v>1</v>
          </cell>
          <cell r="Q159">
            <v>72.635737625440143</v>
          </cell>
          <cell r="R159">
            <v>0</v>
          </cell>
          <cell r="S159">
            <v>0</v>
          </cell>
          <cell r="T159">
            <v>0</v>
          </cell>
          <cell r="U159">
            <v>0</v>
          </cell>
          <cell r="V159">
            <v>0</v>
          </cell>
          <cell r="Y159">
            <v>5.0292097052260285</v>
          </cell>
          <cell r="Z159">
            <v>1.0449999999999999</v>
          </cell>
          <cell r="AA159">
            <v>1</v>
          </cell>
          <cell r="AC159">
            <v>0.15</v>
          </cell>
          <cell r="AD159">
            <v>0</v>
          </cell>
          <cell r="AE159">
            <v>0</v>
          </cell>
          <cell r="AF159">
            <v>0</v>
          </cell>
          <cell r="AG159">
            <v>160.63</v>
          </cell>
        </row>
        <row r="160">
          <cell r="A160" t="str">
            <v>008631</v>
          </cell>
          <cell r="B160" t="str">
            <v>008631 - Northwest Orange Cty Med Group</v>
          </cell>
          <cell r="C160" t="str">
            <v>Orange</v>
          </cell>
          <cell r="F160">
            <v>1945</v>
          </cell>
          <cell r="G160">
            <v>1</v>
          </cell>
          <cell r="H160">
            <v>1</v>
          </cell>
          <cell r="I160">
            <v>49.689815625765846</v>
          </cell>
          <cell r="J160">
            <v>0</v>
          </cell>
          <cell r="K160">
            <v>0</v>
          </cell>
          <cell r="L160">
            <v>0</v>
          </cell>
          <cell r="M160">
            <v>0</v>
          </cell>
          <cell r="N160">
            <v>0</v>
          </cell>
          <cell r="O160">
            <v>1</v>
          </cell>
          <cell r="P160">
            <v>1</v>
          </cell>
          <cell r="Q160">
            <v>48.624021489099079</v>
          </cell>
          <cell r="R160">
            <v>0</v>
          </cell>
          <cell r="S160">
            <v>0</v>
          </cell>
          <cell r="T160">
            <v>0</v>
          </cell>
          <cell r="U160">
            <v>0</v>
          </cell>
          <cell r="V160">
            <v>0</v>
          </cell>
          <cell r="Y160">
            <v>3.8059856625496011</v>
          </cell>
          <cell r="Z160">
            <v>1.0449999999999999</v>
          </cell>
          <cell r="AA160">
            <v>1</v>
          </cell>
          <cell r="AC160">
            <v>0</v>
          </cell>
          <cell r="AD160">
            <v>0</v>
          </cell>
          <cell r="AE160">
            <v>0</v>
          </cell>
          <cell r="AF160">
            <v>0</v>
          </cell>
          <cell r="AG160">
            <v>160.63</v>
          </cell>
        </row>
        <row r="161">
          <cell r="A161" t="str">
            <v>011276</v>
          </cell>
          <cell r="B161" t="str">
            <v>011276 - Prospect Medical Group/Central</v>
          </cell>
          <cell r="C161" t="str">
            <v>Orange</v>
          </cell>
          <cell r="F161">
            <v>3501</v>
          </cell>
          <cell r="G161">
            <v>1</v>
          </cell>
          <cell r="H161">
            <v>1</v>
          </cell>
          <cell r="I161">
            <v>48.922285686264857</v>
          </cell>
          <cell r="J161">
            <v>0</v>
          </cell>
          <cell r="K161">
            <v>0</v>
          </cell>
          <cell r="L161">
            <v>0</v>
          </cell>
          <cell r="M161">
            <v>0</v>
          </cell>
          <cell r="N161">
            <v>0</v>
          </cell>
          <cell r="O161">
            <v>0</v>
          </cell>
          <cell r="P161">
            <v>1</v>
          </cell>
          <cell r="Q161">
            <v>60.019766303292876</v>
          </cell>
          <cell r="R161">
            <v>0</v>
          </cell>
          <cell r="S161">
            <v>0</v>
          </cell>
          <cell r="T161">
            <v>0</v>
          </cell>
          <cell r="U161">
            <v>0</v>
          </cell>
          <cell r="V161">
            <v>0</v>
          </cell>
          <cell r="Y161">
            <v>4.8933958455009883</v>
          </cell>
          <cell r="Z161">
            <v>1.0449999999999999</v>
          </cell>
          <cell r="AA161">
            <v>1</v>
          </cell>
          <cell r="AC161">
            <v>0</v>
          </cell>
          <cell r="AD161">
            <v>0</v>
          </cell>
          <cell r="AE161">
            <v>0</v>
          </cell>
          <cell r="AF161">
            <v>0</v>
          </cell>
          <cell r="AG161">
            <v>160.63</v>
          </cell>
        </row>
        <row r="162">
          <cell r="A162" t="str">
            <v>011277</v>
          </cell>
          <cell r="B162" t="str">
            <v>011277 - Prospect Medical Group/South</v>
          </cell>
          <cell r="C162" t="str">
            <v>Orange</v>
          </cell>
          <cell r="F162">
            <v>144</v>
          </cell>
          <cell r="G162">
            <v>1</v>
          </cell>
          <cell r="H162">
            <v>1</v>
          </cell>
          <cell r="I162">
            <v>56.200487705666518</v>
          </cell>
          <cell r="J162">
            <v>0</v>
          </cell>
          <cell r="K162">
            <v>0</v>
          </cell>
          <cell r="L162">
            <v>0</v>
          </cell>
          <cell r="M162">
            <v>0</v>
          </cell>
          <cell r="N162">
            <v>0</v>
          </cell>
          <cell r="O162">
            <v>0</v>
          </cell>
          <cell r="P162">
            <v>1</v>
          </cell>
          <cell r="Q162">
            <v>71.581900148121932</v>
          </cell>
          <cell r="R162">
            <v>0</v>
          </cell>
          <cell r="S162">
            <v>0</v>
          </cell>
          <cell r="T162">
            <v>0</v>
          </cell>
          <cell r="U162">
            <v>0</v>
          </cell>
          <cell r="V162">
            <v>0</v>
          </cell>
          <cell r="Y162">
            <v>5.4496682500076812</v>
          </cell>
          <cell r="Z162">
            <v>1.0449999999999999</v>
          </cell>
          <cell r="AA162">
            <v>1</v>
          </cell>
          <cell r="AC162">
            <v>0</v>
          </cell>
          <cell r="AD162">
            <v>0</v>
          </cell>
          <cell r="AE162">
            <v>0</v>
          </cell>
          <cell r="AF162">
            <v>0</v>
          </cell>
          <cell r="AG162">
            <v>160.63</v>
          </cell>
        </row>
        <row r="163">
          <cell r="A163" t="str">
            <v>011315</v>
          </cell>
          <cell r="B163" t="str">
            <v>011315 - Nuestra Familia MG Inc</v>
          </cell>
          <cell r="C163" t="str">
            <v>Orange</v>
          </cell>
          <cell r="F163">
            <v>1396</v>
          </cell>
          <cell r="G163">
            <v>1</v>
          </cell>
          <cell r="H163">
            <v>1</v>
          </cell>
          <cell r="I163">
            <v>56.156303741831906</v>
          </cell>
          <cell r="J163">
            <v>0</v>
          </cell>
          <cell r="K163">
            <v>0</v>
          </cell>
          <cell r="L163">
            <v>0</v>
          </cell>
          <cell r="M163">
            <v>0</v>
          </cell>
          <cell r="N163">
            <v>0</v>
          </cell>
          <cell r="O163">
            <v>0</v>
          </cell>
          <cell r="P163">
            <v>1</v>
          </cell>
          <cell r="Q163">
            <v>63.673813776393331</v>
          </cell>
          <cell r="R163">
            <v>0</v>
          </cell>
          <cell r="S163">
            <v>0</v>
          </cell>
          <cell r="T163">
            <v>0</v>
          </cell>
          <cell r="U163">
            <v>0</v>
          </cell>
          <cell r="V163">
            <v>0</v>
          </cell>
          <cell r="Y163">
            <v>5.6549575444652858</v>
          </cell>
          <cell r="Z163">
            <v>1.0449999999999999</v>
          </cell>
          <cell r="AA163">
            <v>1</v>
          </cell>
          <cell r="AC163">
            <v>0</v>
          </cell>
          <cell r="AD163">
            <v>0</v>
          </cell>
          <cell r="AE163">
            <v>0</v>
          </cell>
          <cell r="AF163">
            <v>0</v>
          </cell>
          <cell r="AG163">
            <v>160.63</v>
          </cell>
        </row>
        <row r="164">
          <cell r="A164" t="str">
            <v>011567</v>
          </cell>
          <cell r="B164" t="str">
            <v>011567 - Northwest Orange County MG</v>
          </cell>
          <cell r="C164" t="str">
            <v>Orange</v>
          </cell>
          <cell r="F164">
            <v>885</v>
          </cell>
          <cell r="G164">
            <v>1</v>
          </cell>
          <cell r="H164">
            <v>1</v>
          </cell>
          <cell r="I164">
            <v>49.882618434518513</v>
          </cell>
          <cell r="J164">
            <v>0</v>
          </cell>
          <cell r="K164">
            <v>0</v>
          </cell>
          <cell r="L164">
            <v>0</v>
          </cell>
          <cell r="M164">
            <v>0</v>
          </cell>
          <cell r="N164">
            <v>0</v>
          </cell>
          <cell r="O164">
            <v>1</v>
          </cell>
          <cell r="P164">
            <v>1</v>
          </cell>
          <cell r="Q164">
            <v>49.360994526462591</v>
          </cell>
          <cell r="R164">
            <v>0</v>
          </cell>
          <cell r="S164">
            <v>0</v>
          </cell>
          <cell r="T164">
            <v>0</v>
          </cell>
          <cell r="U164">
            <v>0</v>
          </cell>
          <cell r="V164">
            <v>0</v>
          </cell>
          <cell r="Y164">
            <v>4.9229015570305377</v>
          </cell>
          <cell r="Z164">
            <v>1.0449999999999999</v>
          </cell>
          <cell r="AA164">
            <v>1</v>
          </cell>
          <cell r="AC164">
            <v>0</v>
          </cell>
          <cell r="AD164">
            <v>0</v>
          </cell>
          <cell r="AE164">
            <v>0</v>
          </cell>
          <cell r="AF164">
            <v>0</v>
          </cell>
          <cell r="AG164">
            <v>160.63</v>
          </cell>
        </row>
        <row r="165">
          <cell r="A165" t="str">
            <v>012130</v>
          </cell>
          <cell r="B165" t="str">
            <v>012130 - Amvi</v>
          </cell>
          <cell r="C165" t="str">
            <v>Orange</v>
          </cell>
          <cell r="F165">
            <v>1039</v>
          </cell>
          <cell r="G165">
            <v>1</v>
          </cell>
          <cell r="H165">
            <v>1</v>
          </cell>
          <cell r="I165">
            <v>43.719204045591198</v>
          </cell>
          <cell r="J165">
            <v>0</v>
          </cell>
          <cell r="K165">
            <v>0</v>
          </cell>
          <cell r="L165">
            <v>0</v>
          </cell>
          <cell r="M165">
            <v>0</v>
          </cell>
          <cell r="N165">
            <v>0</v>
          </cell>
          <cell r="O165">
            <v>0</v>
          </cell>
          <cell r="P165">
            <v>1</v>
          </cell>
          <cell r="Q165">
            <v>72.024544528504279</v>
          </cell>
          <cell r="R165">
            <v>0</v>
          </cell>
          <cell r="S165">
            <v>0</v>
          </cell>
          <cell r="T165">
            <v>0</v>
          </cell>
          <cell r="U165">
            <v>0</v>
          </cell>
          <cell r="V165">
            <v>0</v>
          </cell>
          <cell r="Y165">
            <v>8.2566842887521368</v>
          </cell>
          <cell r="Z165">
            <v>1.0449999999999999</v>
          </cell>
          <cell r="AA165">
            <v>1</v>
          </cell>
          <cell r="AC165">
            <v>0</v>
          </cell>
          <cell r="AD165">
            <v>1</v>
          </cell>
          <cell r="AE165">
            <v>0</v>
          </cell>
          <cell r="AF165">
            <v>0</v>
          </cell>
          <cell r="AG165">
            <v>160.63</v>
          </cell>
        </row>
        <row r="166">
          <cell r="A166" t="str">
            <v>012246</v>
          </cell>
          <cell r="B166" t="str">
            <v>012246 - Cal Hispanic Medical Group</v>
          </cell>
          <cell r="C166" t="str">
            <v>Orange</v>
          </cell>
          <cell r="F166">
            <v>0</v>
          </cell>
          <cell r="G166">
            <v>1</v>
          </cell>
          <cell r="H166">
            <v>1</v>
          </cell>
          <cell r="I166">
            <v>45.083340924148516</v>
          </cell>
          <cell r="J166">
            <v>0</v>
          </cell>
          <cell r="K166">
            <v>0</v>
          </cell>
          <cell r="L166">
            <v>0</v>
          </cell>
          <cell r="M166">
            <v>0</v>
          </cell>
          <cell r="N166">
            <v>0</v>
          </cell>
          <cell r="O166">
            <v>0</v>
          </cell>
          <cell r="P166">
            <v>1</v>
          </cell>
          <cell r="Q166">
            <v>247.547403410865</v>
          </cell>
          <cell r="R166">
            <v>0</v>
          </cell>
          <cell r="S166">
            <v>0</v>
          </cell>
          <cell r="T166">
            <v>0</v>
          </cell>
          <cell r="U166">
            <v>0</v>
          </cell>
          <cell r="V166">
            <v>0</v>
          </cell>
          <cell r="Y166">
            <v>5.5219503005967656</v>
          </cell>
          <cell r="Z166">
            <v>1.0449999999999999</v>
          </cell>
          <cell r="AA166">
            <v>1</v>
          </cell>
          <cell r="AC166">
            <v>0</v>
          </cell>
          <cell r="AD166">
            <v>0.5</v>
          </cell>
          <cell r="AE166">
            <v>0.5</v>
          </cell>
          <cell r="AF166">
            <v>0</v>
          </cell>
          <cell r="AG166">
            <v>160.63</v>
          </cell>
        </row>
        <row r="167">
          <cell r="A167" t="str">
            <v>013726</v>
          </cell>
          <cell r="B167" t="str">
            <v>013726 - Harriman Jones La Palma</v>
          </cell>
          <cell r="C167" t="str">
            <v>Orange</v>
          </cell>
          <cell r="F167">
            <v>1303</v>
          </cell>
          <cell r="G167">
            <v>1</v>
          </cell>
          <cell r="H167">
            <v>1</v>
          </cell>
          <cell r="I167">
            <v>51.449932681487908</v>
          </cell>
          <cell r="J167">
            <v>0</v>
          </cell>
          <cell r="K167">
            <v>0</v>
          </cell>
          <cell r="L167">
            <v>0</v>
          </cell>
          <cell r="M167">
            <v>0</v>
          </cell>
          <cell r="N167">
            <v>0</v>
          </cell>
          <cell r="O167">
            <v>1</v>
          </cell>
          <cell r="P167">
            <v>1</v>
          </cell>
          <cell r="Q167">
            <v>50.22094719571755</v>
          </cell>
          <cell r="R167">
            <v>0</v>
          </cell>
          <cell r="S167">
            <v>0</v>
          </cell>
          <cell r="T167">
            <v>0</v>
          </cell>
          <cell r="U167">
            <v>0</v>
          </cell>
          <cell r="V167">
            <v>0</v>
          </cell>
          <cell r="Y167">
            <v>3.8079992769686068</v>
          </cell>
          <cell r="Z167">
            <v>1.0449999999999999</v>
          </cell>
          <cell r="AA167">
            <v>1</v>
          </cell>
          <cell r="AC167">
            <v>0</v>
          </cell>
          <cell r="AD167">
            <v>0</v>
          </cell>
          <cell r="AE167">
            <v>0</v>
          </cell>
          <cell r="AF167">
            <v>0</v>
          </cell>
          <cell r="AG167">
            <v>160.63</v>
          </cell>
        </row>
        <row r="168">
          <cell r="A168" t="str">
            <v>013782</v>
          </cell>
          <cell r="B168" t="str">
            <v>013782 - Monarch/Orange Coast</v>
          </cell>
          <cell r="C168" t="str">
            <v>Orange</v>
          </cell>
          <cell r="F168">
            <v>551</v>
          </cell>
          <cell r="G168">
            <v>1</v>
          </cell>
          <cell r="H168">
            <v>1</v>
          </cell>
          <cell r="I168">
            <v>67.386269921834185</v>
          </cell>
          <cell r="J168">
            <v>0</v>
          </cell>
          <cell r="K168">
            <v>0</v>
          </cell>
          <cell r="L168">
            <v>0</v>
          </cell>
          <cell r="M168">
            <v>0</v>
          </cell>
          <cell r="N168">
            <v>53.75</v>
          </cell>
          <cell r="O168">
            <v>0</v>
          </cell>
          <cell r="P168">
            <v>1</v>
          </cell>
          <cell r="Q168">
            <v>69.24895226700815</v>
          </cell>
          <cell r="R168">
            <v>0</v>
          </cell>
          <cell r="S168">
            <v>0</v>
          </cell>
          <cell r="T168">
            <v>0</v>
          </cell>
          <cell r="U168">
            <v>0</v>
          </cell>
          <cell r="V168">
            <v>0</v>
          </cell>
          <cell r="Y168">
            <v>8.0455804063357323</v>
          </cell>
          <cell r="Z168">
            <v>1.0449999999999999</v>
          </cell>
          <cell r="AA168">
            <v>1</v>
          </cell>
          <cell r="AC168">
            <v>0</v>
          </cell>
          <cell r="AD168">
            <v>0</v>
          </cell>
          <cell r="AE168">
            <v>0</v>
          </cell>
          <cell r="AF168">
            <v>0</v>
          </cell>
          <cell r="AG168">
            <v>160.63</v>
          </cell>
        </row>
        <row r="169">
          <cell r="A169" t="str">
            <v>013944</v>
          </cell>
          <cell r="B169" t="str">
            <v>013944 - Monarch/San Clemente</v>
          </cell>
          <cell r="C169" t="str">
            <v>Orange</v>
          </cell>
          <cell r="F169">
            <v>523</v>
          </cell>
          <cell r="G169">
            <v>1</v>
          </cell>
          <cell r="H169">
            <v>1</v>
          </cell>
          <cell r="I169">
            <v>66.879754556067397</v>
          </cell>
          <cell r="J169">
            <v>0</v>
          </cell>
          <cell r="K169">
            <v>0</v>
          </cell>
          <cell r="L169">
            <v>0</v>
          </cell>
          <cell r="M169">
            <v>0</v>
          </cell>
          <cell r="N169">
            <v>53.759998000000003</v>
          </cell>
          <cell r="O169">
            <v>0</v>
          </cell>
          <cell r="P169">
            <v>1</v>
          </cell>
          <cell r="Q169">
            <v>55.433700868767211</v>
          </cell>
          <cell r="R169">
            <v>0</v>
          </cell>
          <cell r="S169">
            <v>0</v>
          </cell>
          <cell r="T169">
            <v>0</v>
          </cell>
          <cell r="U169">
            <v>0</v>
          </cell>
          <cell r="V169">
            <v>0</v>
          </cell>
          <cell r="Y169">
            <v>7.4807511164490936</v>
          </cell>
          <cell r="Z169">
            <v>1.0449999999999999</v>
          </cell>
          <cell r="AA169">
            <v>1</v>
          </cell>
          <cell r="AC169">
            <v>0</v>
          </cell>
          <cell r="AD169">
            <v>0</v>
          </cell>
          <cell r="AE169">
            <v>0</v>
          </cell>
          <cell r="AF169">
            <v>0</v>
          </cell>
          <cell r="AG169">
            <v>160.63</v>
          </cell>
        </row>
        <row r="170">
          <cell r="A170" t="str">
            <v>014010</v>
          </cell>
          <cell r="B170" t="str">
            <v>014010 - Memorial Healthcare/Orange Coa</v>
          </cell>
          <cell r="C170" t="str">
            <v>Orange</v>
          </cell>
          <cell r="F170">
            <v>1493</v>
          </cell>
          <cell r="G170">
            <v>1</v>
          </cell>
          <cell r="H170">
            <v>1</v>
          </cell>
          <cell r="I170">
            <v>52.119428381837146</v>
          </cell>
          <cell r="J170">
            <v>0</v>
          </cell>
          <cell r="K170">
            <v>0</v>
          </cell>
          <cell r="L170">
            <v>0</v>
          </cell>
          <cell r="M170">
            <v>0</v>
          </cell>
          <cell r="N170">
            <v>0</v>
          </cell>
          <cell r="O170">
            <v>0</v>
          </cell>
          <cell r="P170">
            <v>1</v>
          </cell>
          <cell r="Q170">
            <v>66.920411024386382</v>
          </cell>
          <cell r="R170">
            <v>0</v>
          </cell>
          <cell r="S170">
            <v>0</v>
          </cell>
          <cell r="T170">
            <v>0</v>
          </cell>
          <cell r="U170">
            <v>0</v>
          </cell>
          <cell r="V170">
            <v>0</v>
          </cell>
          <cell r="Y170">
            <v>3.6147095149208655</v>
          </cell>
          <cell r="Z170">
            <v>1.0449999999999999</v>
          </cell>
          <cell r="AA170">
            <v>1</v>
          </cell>
          <cell r="AC170">
            <v>0.15</v>
          </cell>
          <cell r="AD170">
            <v>0</v>
          </cell>
          <cell r="AE170">
            <v>0</v>
          </cell>
          <cell r="AF170">
            <v>0</v>
          </cell>
          <cell r="AG170">
            <v>160.63</v>
          </cell>
        </row>
        <row r="171">
          <cell r="A171" t="str">
            <v>014414</v>
          </cell>
          <cell r="B171" t="str">
            <v>014414 - Memorial Healthcare/Anaheim</v>
          </cell>
          <cell r="C171" t="str">
            <v>Orange</v>
          </cell>
          <cell r="F171">
            <v>788</v>
          </cell>
          <cell r="G171">
            <v>1</v>
          </cell>
          <cell r="H171">
            <v>1</v>
          </cell>
          <cell r="I171">
            <v>52.237998181050443</v>
          </cell>
          <cell r="J171">
            <v>0</v>
          </cell>
          <cell r="K171">
            <v>0</v>
          </cell>
          <cell r="L171">
            <v>0</v>
          </cell>
          <cell r="M171">
            <v>0</v>
          </cell>
          <cell r="N171">
            <v>0</v>
          </cell>
          <cell r="O171">
            <v>0</v>
          </cell>
          <cell r="P171">
            <v>1</v>
          </cell>
          <cell r="Q171">
            <v>74.365255843866194</v>
          </cell>
          <cell r="R171">
            <v>0</v>
          </cell>
          <cell r="S171">
            <v>0</v>
          </cell>
          <cell r="T171">
            <v>0</v>
          </cell>
          <cell r="U171">
            <v>0</v>
          </cell>
          <cell r="V171">
            <v>0</v>
          </cell>
          <cell r="Y171">
            <v>3.4860075342162391</v>
          </cell>
          <cell r="Z171">
            <v>1.0449999999999999</v>
          </cell>
          <cell r="AA171">
            <v>1</v>
          </cell>
          <cell r="AC171">
            <v>0.15</v>
          </cell>
          <cell r="AD171">
            <v>0</v>
          </cell>
          <cell r="AE171">
            <v>0</v>
          </cell>
          <cell r="AF171">
            <v>0</v>
          </cell>
          <cell r="AG171">
            <v>160.63</v>
          </cell>
        </row>
        <row r="172">
          <cell r="A172" t="str">
            <v>014548</v>
          </cell>
          <cell r="B172" t="str">
            <v>014548 - Gateway Medical Group</v>
          </cell>
          <cell r="C172" t="str">
            <v>Orange</v>
          </cell>
          <cell r="F172">
            <v>5425</v>
          </cell>
          <cell r="G172">
            <v>1</v>
          </cell>
          <cell r="H172">
            <v>1</v>
          </cell>
          <cell r="I172">
            <v>52.724031632686497</v>
          </cell>
          <cell r="J172">
            <v>0</v>
          </cell>
          <cell r="K172">
            <v>0</v>
          </cell>
          <cell r="L172">
            <v>0</v>
          </cell>
          <cell r="M172">
            <v>0</v>
          </cell>
          <cell r="N172">
            <v>44.32</v>
          </cell>
          <cell r="O172">
            <v>0</v>
          </cell>
          <cell r="P172">
            <v>1</v>
          </cell>
          <cell r="Q172">
            <v>66.274260484629153</v>
          </cell>
          <cell r="R172">
            <v>0</v>
          </cell>
          <cell r="S172">
            <v>0</v>
          </cell>
          <cell r="T172">
            <v>0</v>
          </cell>
          <cell r="U172">
            <v>0</v>
          </cell>
          <cell r="V172">
            <v>0</v>
          </cell>
          <cell r="Y172">
            <v>4.9858175446903878</v>
          </cell>
          <cell r="Z172">
            <v>1.0449999999999999</v>
          </cell>
          <cell r="AA172">
            <v>1</v>
          </cell>
          <cell r="AC172">
            <v>0</v>
          </cell>
          <cell r="AD172">
            <v>1</v>
          </cell>
          <cell r="AE172">
            <v>0</v>
          </cell>
          <cell r="AF172">
            <v>0</v>
          </cell>
          <cell r="AG172">
            <v>160.63</v>
          </cell>
        </row>
        <row r="173">
          <cell r="A173" t="str">
            <v>014775</v>
          </cell>
          <cell r="B173" t="str">
            <v>014775 - Talbert MG - Anaheim Medical C</v>
          </cell>
          <cell r="C173" t="str">
            <v>Orange</v>
          </cell>
          <cell r="F173">
            <v>2156</v>
          </cell>
          <cell r="G173">
            <v>1</v>
          </cell>
          <cell r="H173">
            <v>1</v>
          </cell>
          <cell r="I173">
            <v>49.73841860123531</v>
          </cell>
          <cell r="J173">
            <v>0</v>
          </cell>
          <cell r="K173">
            <v>0</v>
          </cell>
          <cell r="L173">
            <v>0</v>
          </cell>
          <cell r="M173">
            <v>0</v>
          </cell>
          <cell r="N173">
            <v>0</v>
          </cell>
          <cell r="O173">
            <v>0</v>
          </cell>
          <cell r="P173">
            <v>1</v>
          </cell>
          <cell r="Q173">
            <v>71.595354211479503</v>
          </cell>
          <cell r="R173">
            <v>0</v>
          </cell>
          <cell r="S173">
            <v>0</v>
          </cell>
          <cell r="T173">
            <v>0</v>
          </cell>
          <cell r="U173">
            <v>0</v>
          </cell>
          <cell r="V173">
            <v>0</v>
          </cell>
          <cell r="Y173">
            <v>7.6974747202134619</v>
          </cell>
          <cell r="Z173">
            <v>1.0449999999999999</v>
          </cell>
          <cell r="AA173">
            <v>1</v>
          </cell>
          <cell r="AC173">
            <v>0</v>
          </cell>
          <cell r="AD173">
            <v>0.5</v>
          </cell>
          <cell r="AE173">
            <v>0.23830000000000001</v>
          </cell>
          <cell r="AF173">
            <v>0</v>
          </cell>
          <cell r="AG173">
            <v>160.63</v>
          </cell>
        </row>
        <row r="174">
          <cell r="A174" t="str">
            <v>014785</v>
          </cell>
          <cell r="B174" t="str">
            <v>014785 - Talbert MG - Fountain Valley</v>
          </cell>
          <cell r="C174" t="str">
            <v>Orange</v>
          </cell>
          <cell r="F174">
            <v>4104</v>
          </cell>
          <cell r="G174">
            <v>1</v>
          </cell>
          <cell r="H174">
            <v>1</v>
          </cell>
          <cell r="I174">
            <v>48.431960494780071</v>
          </cell>
          <cell r="J174">
            <v>0</v>
          </cell>
          <cell r="K174">
            <v>0</v>
          </cell>
          <cell r="L174">
            <v>0</v>
          </cell>
          <cell r="M174">
            <v>0</v>
          </cell>
          <cell r="N174">
            <v>0</v>
          </cell>
          <cell r="O174">
            <v>0</v>
          </cell>
          <cell r="P174">
            <v>1</v>
          </cell>
          <cell r="Q174">
            <v>65.37900294772821</v>
          </cell>
          <cell r="R174">
            <v>0</v>
          </cell>
          <cell r="S174">
            <v>0</v>
          </cell>
          <cell r="T174">
            <v>0</v>
          </cell>
          <cell r="U174">
            <v>0</v>
          </cell>
          <cell r="V174">
            <v>0</v>
          </cell>
          <cell r="Y174">
            <v>7.1810058675546573</v>
          </cell>
          <cell r="Z174">
            <v>1.0449999999999999</v>
          </cell>
          <cell r="AA174">
            <v>1</v>
          </cell>
          <cell r="AC174">
            <v>0</v>
          </cell>
          <cell r="AD174">
            <v>0.5</v>
          </cell>
          <cell r="AE174">
            <v>0.25900000000000001</v>
          </cell>
          <cell r="AF174">
            <v>0</v>
          </cell>
          <cell r="AG174">
            <v>160.63</v>
          </cell>
        </row>
        <row r="175">
          <cell r="A175" t="str">
            <v>014786</v>
          </cell>
          <cell r="B175" t="str">
            <v>014786 - Talbert MG - Huntington Beach</v>
          </cell>
          <cell r="C175" t="str">
            <v>Orange</v>
          </cell>
          <cell r="F175">
            <v>1271</v>
          </cell>
          <cell r="G175">
            <v>1</v>
          </cell>
          <cell r="H175">
            <v>1</v>
          </cell>
          <cell r="I175">
            <v>52.206173182982049</v>
          </cell>
          <cell r="J175">
            <v>0</v>
          </cell>
          <cell r="K175">
            <v>0</v>
          </cell>
          <cell r="L175">
            <v>0</v>
          </cell>
          <cell r="M175">
            <v>0</v>
          </cell>
          <cell r="N175">
            <v>0</v>
          </cell>
          <cell r="O175">
            <v>0</v>
          </cell>
          <cell r="P175">
            <v>1</v>
          </cell>
          <cell r="Q175">
            <v>66.215625927019005</v>
          </cell>
          <cell r="R175">
            <v>0</v>
          </cell>
          <cell r="S175">
            <v>0</v>
          </cell>
          <cell r="T175">
            <v>0</v>
          </cell>
          <cell r="U175">
            <v>0</v>
          </cell>
          <cell r="V175">
            <v>0</v>
          </cell>
          <cell r="Y175">
            <v>7.7072009300783</v>
          </cell>
          <cell r="Z175">
            <v>1.0449999999999999</v>
          </cell>
          <cell r="AA175">
            <v>1</v>
          </cell>
          <cell r="AC175">
            <v>0</v>
          </cell>
          <cell r="AD175">
            <v>0.5</v>
          </cell>
          <cell r="AE175">
            <v>0.25900000000000001</v>
          </cell>
          <cell r="AF175">
            <v>0</v>
          </cell>
          <cell r="AG175">
            <v>160.63</v>
          </cell>
        </row>
        <row r="176">
          <cell r="A176" t="str">
            <v>014789</v>
          </cell>
          <cell r="B176" t="str">
            <v>014789 - Talbert MG - Santa Ana Mc</v>
          </cell>
          <cell r="C176" t="str">
            <v>Orange</v>
          </cell>
          <cell r="F176">
            <v>1659</v>
          </cell>
          <cell r="G176">
            <v>1</v>
          </cell>
          <cell r="H176">
            <v>1</v>
          </cell>
          <cell r="I176">
            <v>55.307713331816352</v>
          </cell>
          <cell r="J176">
            <v>0</v>
          </cell>
          <cell r="K176">
            <v>0</v>
          </cell>
          <cell r="L176">
            <v>0</v>
          </cell>
          <cell r="M176">
            <v>0</v>
          </cell>
          <cell r="N176">
            <v>0</v>
          </cell>
          <cell r="O176">
            <v>0</v>
          </cell>
          <cell r="P176">
            <v>1</v>
          </cell>
          <cell r="Q176">
            <v>69.206786988708814</v>
          </cell>
          <cell r="R176">
            <v>0</v>
          </cell>
          <cell r="S176">
            <v>0</v>
          </cell>
          <cell r="T176">
            <v>0</v>
          </cell>
          <cell r="U176">
            <v>0</v>
          </cell>
          <cell r="V176">
            <v>0</v>
          </cell>
          <cell r="Y176">
            <v>8.323626479799179</v>
          </cell>
          <cell r="Z176">
            <v>1.0449999999999999</v>
          </cell>
          <cell r="AA176">
            <v>1</v>
          </cell>
          <cell r="AC176">
            <v>0</v>
          </cell>
          <cell r="AD176">
            <v>0.5</v>
          </cell>
          <cell r="AE176">
            <v>0.25900000000000001</v>
          </cell>
          <cell r="AF176">
            <v>0</v>
          </cell>
          <cell r="AG176">
            <v>160.63</v>
          </cell>
        </row>
        <row r="177">
          <cell r="A177" t="str">
            <v>014904</v>
          </cell>
          <cell r="B177" t="str">
            <v>014904 - Genesis Healthcare</v>
          </cell>
          <cell r="C177" t="str">
            <v>Orange</v>
          </cell>
          <cell r="F177">
            <v>1831</v>
          </cell>
          <cell r="G177">
            <v>1</v>
          </cell>
          <cell r="H177">
            <v>1</v>
          </cell>
          <cell r="I177">
            <v>50.425311253293749</v>
          </cell>
          <cell r="J177">
            <v>0</v>
          </cell>
          <cell r="K177">
            <v>0</v>
          </cell>
          <cell r="L177">
            <v>0</v>
          </cell>
          <cell r="M177">
            <v>0</v>
          </cell>
          <cell r="N177">
            <v>0</v>
          </cell>
          <cell r="O177">
            <v>0</v>
          </cell>
          <cell r="P177">
            <v>1</v>
          </cell>
          <cell r="Q177">
            <v>70.600567835906162</v>
          </cell>
          <cell r="R177">
            <v>0</v>
          </cell>
          <cell r="S177">
            <v>0</v>
          </cell>
          <cell r="T177">
            <v>0</v>
          </cell>
          <cell r="U177">
            <v>0</v>
          </cell>
          <cell r="V177">
            <v>0</v>
          </cell>
          <cell r="Y177">
            <v>5.2814422083511054</v>
          </cell>
          <cell r="Z177">
            <v>1.0449999999999999</v>
          </cell>
          <cell r="AA177">
            <v>1</v>
          </cell>
          <cell r="AC177">
            <v>0.15</v>
          </cell>
          <cell r="AD177">
            <v>1</v>
          </cell>
          <cell r="AE177">
            <v>0</v>
          </cell>
          <cell r="AF177">
            <v>0</v>
          </cell>
          <cell r="AG177">
            <v>160.63</v>
          </cell>
        </row>
        <row r="178">
          <cell r="A178" t="str">
            <v>014905</v>
          </cell>
          <cell r="B178" t="str">
            <v>014905 - Monarch/Orange County</v>
          </cell>
          <cell r="C178" t="str">
            <v>Orange</v>
          </cell>
          <cell r="F178">
            <v>4071</v>
          </cell>
          <cell r="G178">
            <v>1</v>
          </cell>
          <cell r="H178">
            <v>1</v>
          </cell>
          <cell r="I178">
            <v>71.977013243243974</v>
          </cell>
          <cell r="J178">
            <v>0</v>
          </cell>
          <cell r="K178">
            <v>0</v>
          </cell>
          <cell r="L178">
            <v>0</v>
          </cell>
          <cell r="M178">
            <v>0</v>
          </cell>
          <cell r="N178">
            <v>53.759998000000003</v>
          </cell>
          <cell r="O178">
            <v>0</v>
          </cell>
          <cell r="P178">
            <v>1</v>
          </cell>
          <cell r="Q178">
            <v>60.547822380045524</v>
          </cell>
          <cell r="R178">
            <v>0</v>
          </cell>
          <cell r="S178">
            <v>0</v>
          </cell>
          <cell r="T178">
            <v>0</v>
          </cell>
          <cell r="U178">
            <v>0</v>
          </cell>
          <cell r="V178">
            <v>0</v>
          </cell>
          <cell r="Y178">
            <v>8.7048322386791668</v>
          </cell>
          <cell r="Z178">
            <v>1.0449999999999999</v>
          </cell>
          <cell r="AA178">
            <v>1</v>
          </cell>
          <cell r="AC178">
            <v>0</v>
          </cell>
          <cell r="AD178">
            <v>0</v>
          </cell>
          <cell r="AE178">
            <v>0</v>
          </cell>
          <cell r="AF178">
            <v>0</v>
          </cell>
          <cell r="AG178">
            <v>160.63</v>
          </cell>
        </row>
        <row r="179">
          <cell r="A179" t="str">
            <v>016206</v>
          </cell>
          <cell r="B179" t="str">
            <v>016206 - Gateway Phy Med Assoc@placenti</v>
          </cell>
          <cell r="C179" t="str">
            <v>Orange</v>
          </cell>
          <cell r="F179">
            <v>1487</v>
          </cell>
          <cell r="G179">
            <v>1</v>
          </cell>
          <cell r="H179">
            <v>1</v>
          </cell>
          <cell r="I179">
            <v>48.836175764344759</v>
          </cell>
          <cell r="J179">
            <v>0</v>
          </cell>
          <cell r="K179">
            <v>0</v>
          </cell>
          <cell r="L179">
            <v>0</v>
          </cell>
          <cell r="M179">
            <v>44.5</v>
          </cell>
          <cell r="N179">
            <v>0</v>
          </cell>
          <cell r="O179">
            <v>0</v>
          </cell>
          <cell r="P179">
            <v>1</v>
          </cell>
          <cell r="Q179">
            <v>42.591528843195562</v>
          </cell>
          <cell r="R179">
            <v>0</v>
          </cell>
          <cell r="S179">
            <v>0</v>
          </cell>
          <cell r="T179">
            <v>0</v>
          </cell>
          <cell r="U179">
            <v>0</v>
          </cell>
          <cell r="V179">
            <v>0</v>
          </cell>
          <cell r="Y179">
            <v>4.7778176919299877</v>
          </cell>
          <cell r="Z179">
            <v>1.0449999999999999</v>
          </cell>
          <cell r="AA179">
            <v>1</v>
          </cell>
          <cell r="AC179">
            <v>0</v>
          </cell>
          <cell r="AD179">
            <v>0</v>
          </cell>
          <cell r="AE179">
            <v>0</v>
          </cell>
          <cell r="AF179">
            <v>0</v>
          </cell>
          <cell r="AG179">
            <v>160.63</v>
          </cell>
        </row>
        <row r="180">
          <cell r="A180" t="str">
            <v>016210</v>
          </cell>
          <cell r="B180" t="str">
            <v>016210 - Gateway Phy Med Assoc @uwmc</v>
          </cell>
          <cell r="C180" t="str">
            <v>Orange</v>
          </cell>
          <cell r="F180">
            <v>2020</v>
          </cell>
          <cell r="G180">
            <v>1</v>
          </cell>
          <cell r="H180">
            <v>1</v>
          </cell>
          <cell r="I180">
            <v>48.841118460791002</v>
          </cell>
          <cell r="J180">
            <v>0</v>
          </cell>
          <cell r="K180">
            <v>0</v>
          </cell>
          <cell r="L180">
            <v>0</v>
          </cell>
          <cell r="M180">
            <v>44.5</v>
          </cell>
          <cell r="N180">
            <v>0</v>
          </cell>
          <cell r="O180">
            <v>0</v>
          </cell>
          <cell r="P180">
            <v>1</v>
          </cell>
          <cell r="Q180">
            <v>56.622972728179292</v>
          </cell>
          <cell r="R180">
            <v>0</v>
          </cell>
          <cell r="S180">
            <v>0</v>
          </cell>
          <cell r="T180">
            <v>0</v>
          </cell>
          <cell r="U180">
            <v>0</v>
          </cell>
          <cell r="V180">
            <v>0</v>
          </cell>
          <cell r="Y180">
            <v>4.952757486496207</v>
          </cell>
          <cell r="Z180">
            <v>1.0449999999999999</v>
          </cell>
          <cell r="AA180">
            <v>1</v>
          </cell>
          <cell r="AC180">
            <v>0</v>
          </cell>
          <cell r="AD180">
            <v>0</v>
          </cell>
          <cell r="AE180">
            <v>0</v>
          </cell>
          <cell r="AF180">
            <v>0</v>
          </cell>
          <cell r="AG180">
            <v>160.63</v>
          </cell>
        </row>
        <row r="181">
          <cell r="A181" t="str">
            <v>016335</v>
          </cell>
          <cell r="B181" t="str">
            <v>016335 - Noble Ama Select IPA Medical</v>
          </cell>
          <cell r="C181" t="str">
            <v>Orange</v>
          </cell>
          <cell r="F181">
            <v>1099</v>
          </cell>
          <cell r="G181">
            <v>1</v>
          </cell>
          <cell r="H181">
            <v>1</v>
          </cell>
          <cell r="I181">
            <v>52.485666497490783</v>
          </cell>
          <cell r="J181">
            <v>0</v>
          </cell>
          <cell r="K181">
            <v>0</v>
          </cell>
          <cell r="L181">
            <v>0</v>
          </cell>
          <cell r="M181">
            <v>0</v>
          </cell>
          <cell r="N181">
            <v>0</v>
          </cell>
          <cell r="O181">
            <v>0</v>
          </cell>
          <cell r="P181">
            <v>1</v>
          </cell>
          <cell r="Q181">
            <v>56.7118143512008</v>
          </cell>
          <cell r="R181">
            <v>0</v>
          </cell>
          <cell r="S181">
            <v>0</v>
          </cell>
          <cell r="T181">
            <v>0</v>
          </cell>
          <cell r="U181">
            <v>0</v>
          </cell>
          <cell r="V181">
            <v>0</v>
          </cell>
          <cell r="Y181">
            <v>5.244572824305874</v>
          </cell>
          <cell r="Z181">
            <v>1.0449999999999999</v>
          </cell>
          <cell r="AA181">
            <v>1</v>
          </cell>
          <cell r="AC181">
            <v>0</v>
          </cell>
          <cell r="AD181">
            <v>0</v>
          </cell>
          <cell r="AE181">
            <v>0</v>
          </cell>
          <cell r="AF181">
            <v>0</v>
          </cell>
          <cell r="AG181">
            <v>160.63</v>
          </cell>
        </row>
        <row r="182">
          <cell r="A182" t="str">
            <v>016556</v>
          </cell>
          <cell r="B182" t="str">
            <v>016556 - Bristol Park Medical Group</v>
          </cell>
          <cell r="C182" t="str">
            <v>Orange</v>
          </cell>
          <cell r="F182">
            <v>0</v>
          </cell>
          <cell r="G182">
            <v>1</v>
          </cell>
          <cell r="H182">
            <v>1</v>
          </cell>
          <cell r="I182">
            <v>46.621562490160713</v>
          </cell>
          <cell r="J182">
            <v>1</v>
          </cell>
          <cell r="K182">
            <v>0</v>
          </cell>
          <cell r="L182">
            <v>0</v>
          </cell>
          <cell r="M182">
            <v>0</v>
          </cell>
          <cell r="N182">
            <v>0</v>
          </cell>
          <cell r="O182">
            <v>1</v>
          </cell>
          <cell r="P182">
            <v>1</v>
          </cell>
          <cell r="Q182">
            <v>46.055242651827001</v>
          </cell>
          <cell r="R182">
            <v>1</v>
          </cell>
          <cell r="S182">
            <v>0</v>
          </cell>
          <cell r="T182">
            <v>0</v>
          </cell>
          <cell r="U182">
            <v>0</v>
          </cell>
          <cell r="V182">
            <v>0</v>
          </cell>
          <cell r="Y182">
            <v>4.9337891238551563</v>
          </cell>
          <cell r="Z182">
            <v>1.0449999999999999</v>
          </cell>
          <cell r="AA182">
            <v>1</v>
          </cell>
          <cell r="AC182">
            <v>1E-4</v>
          </cell>
          <cell r="AD182">
            <v>0</v>
          </cell>
          <cell r="AE182">
            <v>0</v>
          </cell>
          <cell r="AF182">
            <v>0</v>
          </cell>
          <cell r="AG182">
            <v>160.63</v>
          </cell>
        </row>
        <row r="183">
          <cell r="A183" t="str">
            <v>016557</v>
          </cell>
          <cell r="B183" t="str">
            <v>016557 - Bristol Park/Aliso Viejo</v>
          </cell>
          <cell r="C183" t="str">
            <v>Orange</v>
          </cell>
          <cell r="F183">
            <v>319</v>
          </cell>
          <cell r="G183">
            <v>1</v>
          </cell>
          <cell r="H183">
            <v>1</v>
          </cell>
          <cell r="I183">
            <v>64.766652532824097</v>
          </cell>
          <cell r="J183">
            <v>0</v>
          </cell>
          <cell r="K183">
            <v>0</v>
          </cell>
          <cell r="L183">
            <v>0</v>
          </cell>
          <cell r="M183">
            <v>55.09</v>
          </cell>
          <cell r="N183">
            <v>0</v>
          </cell>
          <cell r="O183">
            <v>0</v>
          </cell>
          <cell r="P183">
            <v>1</v>
          </cell>
          <cell r="Q183">
            <v>57.730041887764358</v>
          </cell>
          <cell r="R183">
            <v>0</v>
          </cell>
          <cell r="S183">
            <v>0</v>
          </cell>
          <cell r="T183">
            <v>0</v>
          </cell>
          <cell r="U183">
            <v>0</v>
          </cell>
          <cell r="V183">
            <v>0</v>
          </cell>
          <cell r="Y183">
            <v>7.6023174847705217</v>
          </cell>
          <cell r="Z183">
            <v>1.0449999999999999</v>
          </cell>
          <cell r="AA183">
            <v>1</v>
          </cell>
          <cell r="AC183">
            <v>1E-4</v>
          </cell>
          <cell r="AD183">
            <v>1</v>
          </cell>
          <cell r="AE183">
            <v>0</v>
          </cell>
          <cell r="AF183">
            <v>0</v>
          </cell>
          <cell r="AG183">
            <v>160.63</v>
          </cell>
        </row>
        <row r="184">
          <cell r="A184" t="str">
            <v>016558</v>
          </cell>
          <cell r="B184" t="str">
            <v>016558 - Bristol Park/Costa Mesa</v>
          </cell>
          <cell r="C184" t="str">
            <v>Orange</v>
          </cell>
          <cell r="F184">
            <v>1304</v>
          </cell>
          <cell r="G184">
            <v>1</v>
          </cell>
          <cell r="H184">
            <v>1</v>
          </cell>
          <cell r="I184">
            <v>64.531992783132182</v>
          </cell>
          <cell r="J184">
            <v>0</v>
          </cell>
          <cell r="K184">
            <v>0</v>
          </cell>
          <cell r="L184">
            <v>0</v>
          </cell>
          <cell r="M184">
            <v>55.09</v>
          </cell>
          <cell r="N184">
            <v>0</v>
          </cell>
          <cell r="O184">
            <v>0</v>
          </cell>
          <cell r="P184">
            <v>1</v>
          </cell>
          <cell r="Q184">
            <v>53.764916209590126</v>
          </cell>
          <cell r="R184">
            <v>0</v>
          </cell>
          <cell r="S184">
            <v>0</v>
          </cell>
          <cell r="T184">
            <v>0</v>
          </cell>
          <cell r="U184">
            <v>0</v>
          </cell>
          <cell r="V184">
            <v>0</v>
          </cell>
          <cell r="Y184">
            <v>7.861869263280143</v>
          </cell>
          <cell r="Z184">
            <v>1.0449999999999999</v>
          </cell>
          <cell r="AA184">
            <v>1</v>
          </cell>
          <cell r="AC184">
            <v>1E-4</v>
          </cell>
          <cell r="AD184">
            <v>1</v>
          </cell>
          <cell r="AE184">
            <v>0</v>
          </cell>
          <cell r="AF184">
            <v>0</v>
          </cell>
          <cell r="AG184">
            <v>160.63</v>
          </cell>
        </row>
        <row r="185">
          <cell r="A185" t="str">
            <v>016559</v>
          </cell>
          <cell r="B185" t="str">
            <v>016559 - Bristol Park/Crown Valley</v>
          </cell>
          <cell r="C185" t="str">
            <v>Orange</v>
          </cell>
          <cell r="F185">
            <v>0</v>
          </cell>
          <cell r="G185">
            <v>1</v>
          </cell>
          <cell r="H185">
            <v>1</v>
          </cell>
          <cell r="I185">
            <v>81.387820512427936</v>
          </cell>
          <cell r="J185">
            <v>0</v>
          </cell>
          <cell r="K185">
            <v>0</v>
          </cell>
          <cell r="L185">
            <v>0</v>
          </cell>
          <cell r="M185">
            <v>0</v>
          </cell>
          <cell r="N185">
            <v>55.09</v>
          </cell>
          <cell r="O185">
            <v>0</v>
          </cell>
          <cell r="P185">
            <v>1</v>
          </cell>
          <cell r="Q185">
            <v>83.280666086651053</v>
          </cell>
          <cell r="R185">
            <v>0</v>
          </cell>
          <cell r="S185">
            <v>0</v>
          </cell>
          <cell r="T185">
            <v>0</v>
          </cell>
          <cell r="U185">
            <v>0</v>
          </cell>
          <cell r="V185">
            <v>0</v>
          </cell>
          <cell r="Y185">
            <v>11.457127706448242</v>
          </cell>
          <cell r="Z185">
            <v>1.0449999999999999</v>
          </cell>
          <cell r="AA185">
            <v>1</v>
          </cell>
          <cell r="AC185">
            <v>0</v>
          </cell>
          <cell r="AD185">
            <v>1</v>
          </cell>
          <cell r="AE185">
            <v>0</v>
          </cell>
          <cell r="AF185">
            <v>0</v>
          </cell>
          <cell r="AG185">
            <v>160.63</v>
          </cell>
        </row>
        <row r="186">
          <cell r="A186" t="str">
            <v>016560</v>
          </cell>
          <cell r="B186" t="str">
            <v>016560 - Bristol Park/El Toro</v>
          </cell>
          <cell r="C186" t="str">
            <v>Orange</v>
          </cell>
          <cell r="F186">
            <v>1136</v>
          </cell>
          <cell r="G186">
            <v>1</v>
          </cell>
          <cell r="H186">
            <v>1</v>
          </cell>
          <cell r="I186">
            <v>64.546622126148733</v>
          </cell>
          <cell r="J186">
            <v>0</v>
          </cell>
          <cell r="K186">
            <v>0</v>
          </cell>
          <cell r="L186">
            <v>0</v>
          </cell>
          <cell r="M186">
            <v>55.09</v>
          </cell>
          <cell r="N186">
            <v>0</v>
          </cell>
          <cell r="O186">
            <v>0</v>
          </cell>
          <cell r="P186">
            <v>1</v>
          </cell>
          <cell r="Q186">
            <v>53.492153902260497</v>
          </cell>
          <cell r="R186">
            <v>0</v>
          </cell>
          <cell r="S186">
            <v>0</v>
          </cell>
          <cell r="T186">
            <v>0</v>
          </cell>
          <cell r="U186">
            <v>0</v>
          </cell>
          <cell r="V186">
            <v>0</v>
          </cell>
          <cell r="Y186">
            <v>7.4510040484234095</v>
          </cell>
          <cell r="Z186">
            <v>1.0449999999999999</v>
          </cell>
          <cell r="AA186">
            <v>1</v>
          </cell>
          <cell r="AC186">
            <v>1E-4</v>
          </cell>
          <cell r="AD186">
            <v>1</v>
          </cell>
          <cell r="AE186">
            <v>0</v>
          </cell>
          <cell r="AF186">
            <v>0</v>
          </cell>
          <cell r="AG186">
            <v>160.63</v>
          </cell>
        </row>
        <row r="187">
          <cell r="A187" t="str">
            <v>016561</v>
          </cell>
          <cell r="B187" t="str">
            <v>016561 - Bristol Park/Fountain Valley</v>
          </cell>
          <cell r="C187" t="str">
            <v>Orange</v>
          </cell>
          <cell r="F187">
            <v>2005</v>
          </cell>
          <cell r="G187">
            <v>1</v>
          </cell>
          <cell r="H187">
            <v>1</v>
          </cell>
          <cell r="I187">
            <v>64.543250976112006</v>
          </cell>
          <cell r="J187">
            <v>0</v>
          </cell>
          <cell r="K187">
            <v>0</v>
          </cell>
          <cell r="L187">
            <v>0</v>
          </cell>
          <cell r="M187">
            <v>55.09</v>
          </cell>
          <cell r="N187">
            <v>0</v>
          </cell>
          <cell r="O187">
            <v>0</v>
          </cell>
          <cell r="P187">
            <v>1</v>
          </cell>
          <cell r="Q187">
            <v>39.562668595434189</v>
          </cell>
          <cell r="R187">
            <v>0</v>
          </cell>
          <cell r="S187">
            <v>0</v>
          </cell>
          <cell r="T187">
            <v>0</v>
          </cell>
          <cell r="U187">
            <v>0</v>
          </cell>
          <cell r="V187">
            <v>0</v>
          </cell>
          <cell r="Y187">
            <v>8.06220029079177</v>
          </cell>
          <cell r="Z187">
            <v>1.0449999999999999</v>
          </cell>
          <cell r="AA187">
            <v>1</v>
          </cell>
          <cell r="AC187">
            <v>1E-4</v>
          </cell>
          <cell r="AD187">
            <v>1</v>
          </cell>
          <cell r="AE187">
            <v>0</v>
          </cell>
          <cell r="AF187">
            <v>0</v>
          </cell>
          <cell r="AG187">
            <v>160.63</v>
          </cell>
        </row>
        <row r="188">
          <cell r="A188" t="str">
            <v>016562</v>
          </cell>
          <cell r="B188" t="str">
            <v>016562 - Bristol Park/Irvine</v>
          </cell>
          <cell r="C188" t="str">
            <v>Orange</v>
          </cell>
          <cell r="F188">
            <v>1176</v>
          </cell>
          <cell r="G188">
            <v>1</v>
          </cell>
          <cell r="H188">
            <v>1</v>
          </cell>
          <cell r="I188">
            <v>64.758795582339175</v>
          </cell>
          <cell r="J188">
            <v>0</v>
          </cell>
          <cell r="K188">
            <v>0</v>
          </cell>
          <cell r="L188">
            <v>0</v>
          </cell>
          <cell r="M188">
            <v>55.09</v>
          </cell>
          <cell r="N188">
            <v>0</v>
          </cell>
          <cell r="O188">
            <v>0</v>
          </cell>
          <cell r="P188">
            <v>1</v>
          </cell>
          <cell r="Q188">
            <v>56.733424241390033</v>
          </cell>
          <cell r="R188">
            <v>0</v>
          </cell>
          <cell r="S188">
            <v>0</v>
          </cell>
          <cell r="T188">
            <v>0</v>
          </cell>
          <cell r="U188">
            <v>0</v>
          </cell>
          <cell r="V188">
            <v>0</v>
          </cell>
          <cell r="Y188">
            <v>7.4198011078448669</v>
          </cell>
          <cell r="Z188">
            <v>1.0449999999999999</v>
          </cell>
          <cell r="AA188">
            <v>1</v>
          </cell>
          <cell r="AC188">
            <v>1E-4</v>
          </cell>
          <cell r="AD188">
            <v>1</v>
          </cell>
          <cell r="AE188">
            <v>0</v>
          </cell>
          <cell r="AF188">
            <v>0</v>
          </cell>
          <cell r="AG188">
            <v>160.63</v>
          </cell>
        </row>
        <row r="189">
          <cell r="A189" t="str">
            <v>016563</v>
          </cell>
          <cell r="B189" t="str">
            <v>016563 - Bristol Park/Irvine Creek</v>
          </cell>
          <cell r="C189" t="str">
            <v>Orange</v>
          </cell>
          <cell r="F189">
            <v>136</v>
          </cell>
          <cell r="G189">
            <v>1</v>
          </cell>
          <cell r="H189">
            <v>1</v>
          </cell>
          <cell r="I189">
            <v>63.103531941501032</v>
          </cell>
          <cell r="J189">
            <v>0</v>
          </cell>
          <cell r="K189">
            <v>0</v>
          </cell>
          <cell r="L189">
            <v>0</v>
          </cell>
          <cell r="M189">
            <v>55.09</v>
          </cell>
          <cell r="N189">
            <v>0</v>
          </cell>
          <cell r="O189">
            <v>0</v>
          </cell>
          <cell r="P189">
            <v>1</v>
          </cell>
          <cell r="Q189">
            <v>46.424438890791926</v>
          </cell>
          <cell r="R189">
            <v>0</v>
          </cell>
          <cell r="S189">
            <v>0</v>
          </cell>
          <cell r="T189">
            <v>0</v>
          </cell>
          <cell r="U189">
            <v>0</v>
          </cell>
          <cell r="V189">
            <v>0</v>
          </cell>
          <cell r="Y189">
            <v>6.2777210623889825</v>
          </cell>
          <cell r="Z189">
            <v>1.0449999999999999</v>
          </cell>
          <cell r="AA189">
            <v>1</v>
          </cell>
          <cell r="AC189">
            <v>1E-4</v>
          </cell>
          <cell r="AD189">
            <v>0.3</v>
          </cell>
          <cell r="AE189">
            <v>0.50760000000000005</v>
          </cell>
          <cell r="AF189">
            <v>0</v>
          </cell>
          <cell r="AG189">
            <v>160.63</v>
          </cell>
        </row>
        <row r="190">
          <cell r="A190" t="str">
            <v>016564</v>
          </cell>
          <cell r="B190" t="str">
            <v>016564 - Bristol Park/North Santa Ana</v>
          </cell>
          <cell r="C190" t="str">
            <v>Orange</v>
          </cell>
          <cell r="F190">
            <v>971</v>
          </cell>
          <cell r="G190">
            <v>1</v>
          </cell>
          <cell r="H190">
            <v>1</v>
          </cell>
          <cell r="I190">
            <v>64.991664346686065</v>
          </cell>
          <cell r="J190">
            <v>0</v>
          </cell>
          <cell r="K190">
            <v>0</v>
          </cell>
          <cell r="L190">
            <v>0</v>
          </cell>
          <cell r="M190">
            <v>0</v>
          </cell>
          <cell r="N190">
            <v>55.09</v>
          </cell>
          <cell r="O190">
            <v>0</v>
          </cell>
          <cell r="P190">
            <v>1</v>
          </cell>
          <cell r="Q190">
            <v>64.226971681473799</v>
          </cell>
          <cell r="R190">
            <v>0</v>
          </cell>
          <cell r="S190">
            <v>0</v>
          </cell>
          <cell r="T190">
            <v>0</v>
          </cell>
          <cell r="U190">
            <v>0</v>
          </cell>
          <cell r="V190">
            <v>0</v>
          </cell>
          <cell r="Y190">
            <v>8.797681352880149</v>
          </cell>
          <cell r="Z190">
            <v>1.0449999999999999</v>
          </cell>
          <cell r="AA190">
            <v>1</v>
          </cell>
          <cell r="AC190">
            <v>0</v>
          </cell>
          <cell r="AD190">
            <v>0</v>
          </cell>
          <cell r="AE190">
            <v>0</v>
          </cell>
          <cell r="AF190">
            <v>0</v>
          </cell>
          <cell r="AG190">
            <v>160.63</v>
          </cell>
        </row>
        <row r="191">
          <cell r="A191" t="str">
            <v>016565</v>
          </cell>
          <cell r="B191" t="str">
            <v>016565 - Bristol Park/Rancho Santa Ma</v>
          </cell>
          <cell r="C191" t="str">
            <v>Orange</v>
          </cell>
          <cell r="F191">
            <v>801</v>
          </cell>
          <cell r="G191">
            <v>1</v>
          </cell>
          <cell r="H191">
            <v>1</v>
          </cell>
          <cell r="I191">
            <v>64.823264946841249</v>
          </cell>
          <cell r="J191">
            <v>0</v>
          </cell>
          <cell r="K191">
            <v>0</v>
          </cell>
          <cell r="L191">
            <v>0</v>
          </cell>
          <cell r="M191">
            <v>55.09</v>
          </cell>
          <cell r="N191">
            <v>0</v>
          </cell>
          <cell r="O191">
            <v>0</v>
          </cell>
          <cell r="P191">
            <v>1</v>
          </cell>
          <cell r="Q191">
            <v>62.764527353041785</v>
          </cell>
          <cell r="R191">
            <v>0</v>
          </cell>
          <cell r="S191">
            <v>0</v>
          </cell>
          <cell r="T191">
            <v>0</v>
          </cell>
          <cell r="U191">
            <v>0</v>
          </cell>
          <cell r="V191">
            <v>0</v>
          </cell>
          <cell r="Y191">
            <v>8.502853265586122</v>
          </cell>
          <cell r="Z191">
            <v>1.0449999999999999</v>
          </cell>
          <cell r="AA191">
            <v>1</v>
          </cell>
          <cell r="AC191">
            <v>1E-4</v>
          </cell>
          <cell r="AD191">
            <v>0</v>
          </cell>
          <cell r="AE191">
            <v>0</v>
          </cell>
          <cell r="AF191">
            <v>0</v>
          </cell>
          <cell r="AG191">
            <v>160.63</v>
          </cell>
        </row>
        <row r="192">
          <cell r="A192" t="str">
            <v>016566</v>
          </cell>
          <cell r="B192" t="str">
            <v>016566 - Bristol Park/San Clemente</v>
          </cell>
          <cell r="C192" t="str">
            <v>Orange</v>
          </cell>
          <cell r="F192">
            <v>0</v>
          </cell>
          <cell r="G192">
            <v>1</v>
          </cell>
          <cell r="H192">
            <v>1</v>
          </cell>
          <cell r="I192">
            <v>64.461793567240704</v>
          </cell>
          <cell r="J192">
            <v>1</v>
          </cell>
          <cell r="K192">
            <v>0</v>
          </cell>
          <cell r="L192">
            <v>0</v>
          </cell>
          <cell r="M192">
            <v>0</v>
          </cell>
          <cell r="N192">
            <v>51.380001</v>
          </cell>
          <cell r="O192">
            <v>0</v>
          </cell>
          <cell r="P192">
            <v>1</v>
          </cell>
          <cell r="Q192">
            <v>51.911811090144234</v>
          </cell>
          <cell r="R192">
            <v>0</v>
          </cell>
          <cell r="S192">
            <v>0</v>
          </cell>
          <cell r="T192">
            <v>0</v>
          </cell>
          <cell r="U192">
            <v>0</v>
          </cell>
          <cell r="V192">
            <v>0</v>
          </cell>
          <cell r="Y192">
            <v>7.7919669512443734</v>
          </cell>
          <cell r="Z192">
            <v>1.0449999999999999</v>
          </cell>
          <cell r="AA192">
            <v>1</v>
          </cell>
          <cell r="AC192">
            <v>0</v>
          </cell>
          <cell r="AD192">
            <v>0.3</v>
          </cell>
          <cell r="AE192">
            <v>0.50760000000000005</v>
          </cell>
          <cell r="AF192">
            <v>0</v>
          </cell>
          <cell r="AG192">
            <v>160.63</v>
          </cell>
        </row>
        <row r="193">
          <cell r="A193" t="str">
            <v>016567</v>
          </cell>
          <cell r="B193" t="str">
            <v>016567 - Bristol Park/San Juan Capistra</v>
          </cell>
          <cell r="C193" t="str">
            <v>Orange</v>
          </cell>
          <cell r="F193">
            <v>1261</v>
          </cell>
          <cell r="G193">
            <v>1</v>
          </cell>
          <cell r="H193">
            <v>1</v>
          </cell>
          <cell r="I193">
            <v>64.208389812309562</v>
          </cell>
          <cell r="J193">
            <v>0</v>
          </cell>
          <cell r="K193">
            <v>0</v>
          </cell>
          <cell r="L193">
            <v>0</v>
          </cell>
          <cell r="M193">
            <v>55.09</v>
          </cell>
          <cell r="N193">
            <v>0</v>
          </cell>
          <cell r="O193">
            <v>0</v>
          </cell>
          <cell r="P193">
            <v>1</v>
          </cell>
          <cell r="Q193">
            <v>60.630341073317759</v>
          </cell>
          <cell r="R193">
            <v>0</v>
          </cell>
          <cell r="S193">
            <v>0</v>
          </cell>
          <cell r="T193">
            <v>0</v>
          </cell>
          <cell r="U193">
            <v>0</v>
          </cell>
          <cell r="V193">
            <v>0</v>
          </cell>
          <cell r="Y193">
            <v>8.0708577763156786</v>
          </cell>
          <cell r="Z193">
            <v>1.0449999999999999</v>
          </cell>
          <cell r="AA193">
            <v>1</v>
          </cell>
          <cell r="AC193">
            <v>1E-4</v>
          </cell>
          <cell r="AD193">
            <v>0</v>
          </cell>
          <cell r="AE193">
            <v>0</v>
          </cell>
          <cell r="AF193">
            <v>0</v>
          </cell>
          <cell r="AG193">
            <v>160.63</v>
          </cell>
        </row>
        <row r="194">
          <cell r="A194" t="str">
            <v>016568</v>
          </cell>
          <cell r="B194" t="str">
            <v>016568 - Bristol Park/Santa Ana</v>
          </cell>
          <cell r="C194" t="str">
            <v>Orange</v>
          </cell>
          <cell r="F194">
            <v>0</v>
          </cell>
          <cell r="G194">
            <v>1</v>
          </cell>
          <cell r="H194">
            <v>1</v>
          </cell>
          <cell r="I194">
            <v>68.356948578607003</v>
          </cell>
          <cell r="J194">
            <v>0</v>
          </cell>
          <cell r="K194">
            <v>0</v>
          </cell>
          <cell r="L194">
            <v>0</v>
          </cell>
          <cell r="M194">
            <v>0</v>
          </cell>
          <cell r="N194">
            <v>55.09</v>
          </cell>
          <cell r="O194">
            <v>0</v>
          </cell>
          <cell r="P194">
            <v>1</v>
          </cell>
          <cell r="Q194">
            <v>44.527663573607818</v>
          </cell>
          <cell r="R194">
            <v>0</v>
          </cell>
          <cell r="S194">
            <v>0</v>
          </cell>
          <cell r="T194">
            <v>0</v>
          </cell>
          <cell r="U194">
            <v>0</v>
          </cell>
          <cell r="V194">
            <v>0</v>
          </cell>
          <cell r="Y194">
            <v>8.8745664458600597</v>
          </cell>
          <cell r="Z194">
            <v>1.0449999999999999</v>
          </cell>
          <cell r="AA194">
            <v>1</v>
          </cell>
          <cell r="AC194">
            <v>0</v>
          </cell>
          <cell r="AD194">
            <v>1</v>
          </cell>
          <cell r="AE194">
            <v>0</v>
          </cell>
          <cell r="AF194">
            <v>0</v>
          </cell>
          <cell r="AG194">
            <v>160.63</v>
          </cell>
        </row>
        <row r="195">
          <cell r="A195" t="str">
            <v>016569</v>
          </cell>
          <cell r="B195" t="str">
            <v>016569 - Bristol Park/West Anaheim</v>
          </cell>
          <cell r="C195" t="str">
            <v>Orange</v>
          </cell>
          <cell r="F195">
            <v>445</v>
          </cell>
          <cell r="G195">
            <v>1</v>
          </cell>
          <cell r="H195">
            <v>1</v>
          </cell>
          <cell r="I195">
            <v>65.091467731165807</v>
          </cell>
          <cell r="J195">
            <v>0</v>
          </cell>
          <cell r="K195">
            <v>0</v>
          </cell>
          <cell r="L195">
            <v>0</v>
          </cell>
          <cell r="M195">
            <v>55.09</v>
          </cell>
          <cell r="N195">
            <v>0</v>
          </cell>
          <cell r="O195">
            <v>0</v>
          </cell>
          <cell r="P195">
            <v>1</v>
          </cell>
          <cell r="Q195">
            <v>53.634390685817024</v>
          </cell>
          <cell r="R195">
            <v>0</v>
          </cell>
          <cell r="S195">
            <v>0</v>
          </cell>
          <cell r="T195">
            <v>0</v>
          </cell>
          <cell r="U195">
            <v>0</v>
          </cell>
          <cell r="V195">
            <v>0</v>
          </cell>
          <cell r="Y195">
            <v>7.8280841147831772</v>
          </cell>
          <cell r="Z195">
            <v>1.0449999999999999</v>
          </cell>
          <cell r="AA195">
            <v>1</v>
          </cell>
          <cell r="AC195">
            <v>1E-4</v>
          </cell>
          <cell r="AD195">
            <v>0</v>
          </cell>
          <cell r="AE195">
            <v>0</v>
          </cell>
          <cell r="AF195">
            <v>0</v>
          </cell>
          <cell r="AG195">
            <v>160.63</v>
          </cell>
        </row>
        <row r="196">
          <cell r="A196" t="str">
            <v>016570</v>
          </cell>
          <cell r="B196" t="str">
            <v>016570 - Bristol Park/Westminster</v>
          </cell>
          <cell r="C196" t="str">
            <v>Orange</v>
          </cell>
          <cell r="F196">
            <v>0</v>
          </cell>
          <cell r="G196">
            <v>1</v>
          </cell>
          <cell r="H196">
            <v>1</v>
          </cell>
          <cell r="I196">
            <v>66.180816617340398</v>
          </cell>
          <cell r="J196">
            <v>0</v>
          </cell>
          <cell r="K196">
            <v>0</v>
          </cell>
          <cell r="L196">
            <v>0</v>
          </cell>
          <cell r="M196">
            <v>0</v>
          </cell>
          <cell r="N196">
            <v>55.09</v>
          </cell>
          <cell r="O196">
            <v>0</v>
          </cell>
          <cell r="P196">
            <v>1</v>
          </cell>
          <cell r="Q196">
            <v>78.465086098843742</v>
          </cell>
          <cell r="R196">
            <v>0</v>
          </cell>
          <cell r="S196">
            <v>0</v>
          </cell>
          <cell r="T196">
            <v>0</v>
          </cell>
          <cell r="U196">
            <v>0</v>
          </cell>
          <cell r="V196">
            <v>0</v>
          </cell>
          <cell r="Y196">
            <v>6.1066025044940631</v>
          </cell>
          <cell r="Z196">
            <v>1.0449999999999999</v>
          </cell>
          <cell r="AA196">
            <v>1</v>
          </cell>
          <cell r="AC196">
            <v>0</v>
          </cell>
          <cell r="AD196">
            <v>1</v>
          </cell>
          <cell r="AE196">
            <v>0</v>
          </cell>
          <cell r="AF196">
            <v>0</v>
          </cell>
          <cell r="AG196">
            <v>160.63</v>
          </cell>
        </row>
        <row r="197">
          <cell r="A197" t="str">
            <v>016734</v>
          </cell>
          <cell r="B197" t="str">
            <v>016734 - Monarch/Anaheim Mem Med Ctr</v>
          </cell>
          <cell r="C197" t="str">
            <v>Orange</v>
          </cell>
          <cell r="F197">
            <v>372</v>
          </cell>
          <cell r="G197">
            <v>1</v>
          </cell>
          <cell r="H197">
            <v>1</v>
          </cell>
          <cell r="I197">
            <v>67.205542189641037</v>
          </cell>
          <cell r="J197">
            <v>0</v>
          </cell>
          <cell r="K197">
            <v>0</v>
          </cell>
          <cell r="L197">
            <v>0</v>
          </cell>
          <cell r="M197">
            <v>0</v>
          </cell>
          <cell r="N197">
            <v>53.759998000000003</v>
          </cell>
          <cell r="O197">
            <v>0</v>
          </cell>
          <cell r="P197">
            <v>1</v>
          </cell>
          <cell r="Q197">
            <v>79.833225239335846</v>
          </cell>
          <cell r="R197">
            <v>0</v>
          </cell>
          <cell r="S197">
            <v>0</v>
          </cell>
          <cell r="T197">
            <v>0</v>
          </cell>
          <cell r="U197">
            <v>0</v>
          </cell>
          <cell r="V197">
            <v>0</v>
          </cell>
          <cell r="Y197">
            <v>7.2188619491274908</v>
          </cell>
          <cell r="Z197">
            <v>1.0449999999999999</v>
          </cell>
          <cell r="AA197">
            <v>1</v>
          </cell>
          <cell r="AC197">
            <v>0</v>
          </cell>
          <cell r="AD197">
            <v>0</v>
          </cell>
          <cell r="AE197">
            <v>0</v>
          </cell>
          <cell r="AF197">
            <v>0</v>
          </cell>
          <cell r="AG197">
            <v>160.63</v>
          </cell>
        </row>
        <row r="198">
          <cell r="A198" t="str">
            <v>017402</v>
          </cell>
          <cell r="B198" t="str">
            <v>017402 - Monarch/Garden Grove</v>
          </cell>
          <cell r="C198" t="str">
            <v>Orange</v>
          </cell>
          <cell r="F198">
            <v>0</v>
          </cell>
          <cell r="G198">
            <v>1</v>
          </cell>
          <cell r="H198">
            <v>1</v>
          </cell>
          <cell r="I198">
            <v>67.276596833218861</v>
          </cell>
          <cell r="J198">
            <v>0</v>
          </cell>
          <cell r="K198">
            <v>0</v>
          </cell>
          <cell r="L198">
            <v>0</v>
          </cell>
          <cell r="M198">
            <v>0</v>
          </cell>
          <cell r="N198">
            <v>53.759998000000003</v>
          </cell>
          <cell r="O198">
            <v>0</v>
          </cell>
          <cell r="P198">
            <v>1</v>
          </cell>
          <cell r="Q198">
            <v>90.690063702013916</v>
          </cell>
          <cell r="R198">
            <v>0</v>
          </cell>
          <cell r="S198">
            <v>0</v>
          </cell>
          <cell r="T198">
            <v>0</v>
          </cell>
          <cell r="U198">
            <v>0</v>
          </cell>
          <cell r="V198">
            <v>0</v>
          </cell>
          <cell r="Y198">
            <v>7.5880184824677777</v>
          </cell>
          <cell r="Z198">
            <v>1.0449999999999999</v>
          </cell>
          <cell r="AA198">
            <v>1</v>
          </cell>
          <cell r="AC198">
            <v>0</v>
          </cell>
          <cell r="AD198">
            <v>0</v>
          </cell>
          <cell r="AE198">
            <v>0</v>
          </cell>
          <cell r="AF198">
            <v>0</v>
          </cell>
          <cell r="AG198">
            <v>160.63</v>
          </cell>
        </row>
        <row r="199">
          <cell r="A199" t="str">
            <v>017597</v>
          </cell>
          <cell r="B199" t="str">
            <v>017597 - Prospect Medical Group Hunting</v>
          </cell>
          <cell r="C199" t="str">
            <v>Orange</v>
          </cell>
          <cell r="F199">
            <v>102</v>
          </cell>
          <cell r="G199">
            <v>1</v>
          </cell>
          <cell r="H199">
            <v>1</v>
          </cell>
          <cell r="I199">
            <v>48.838263847196217</v>
          </cell>
          <cell r="J199">
            <v>0</v>
          </cell>
          <cell r="K199">
            <v>0</v>
          </cell>
          <cell r="L199">
            <v>0</v>
          </cell>
          <cell r="M199">
            <v>0</v>
          </cell>
          <cell r="N199">
            <v>0</v>
          </cell>
          <cell r="O199">
            <v>0</v>
          </cell>
          <cell r="P199">
            <v>1</v>
          </cell>
          <cell r="Q199">
            <v>68.375609033651088</v>
          </cell>
          <cell r="R199">
            <v>0</v>
          </cell>
          <cell r="S199">
            <v>0</v>
          </cell>
          <cell r="T199">
            <v>0</v>
          </cell>
          <cell r="U199">
            <v>0</v>
          </cell>
          <cell r="V199">
            <v>0</v>
          </cell>
          <cell r="Y199">
            <v>5.3669675192578277</v>
          </cell>
          <cell r="Z199">
            <v>1.0449999999999999</v>
          </cell>
          <cell r="AA199">
            <v>1</v>
          </cell>
          <cell r="AC199">
            <v>0.15</v>
          </cell>
          <cell r="AD199">
            <v>1</v>
          </cell>
          <cell r="AE199">
            <v>0</v>
          </cell>
          <cell r="AF199">
            <v>0</v>
          </cell>
          <cell r="AG199">
            <v>160.63</v>
          </cell>
        </row>
        <row r="200">
          <cell r="A200" t="str">
            <v>017615</v>
          </cell>
          <cell r="B200" t="str">
            <v>017615 - Prospect Medical Group Sherman</v>
          </cell>
          <cell r="C200" t="str">
            <v>Orange</v>
          </cell>
          <cell r="F200">
            <v>89</v>
          </cell>
          <cell r="G200">
            <v>1</v>
          </cell>
          <cell r="H200">
            <v>1</v>
          </cell>
          <cell r="I200">
            <v>50.236336129198392</v>
          </cell>
          <cell r="J200">
            <v>0</v>
          </cell>
          <cell r="K200">
            <v>0</v>
          </cell>
          <cell r="L200">
            <v>0</v>
          </cell>
          <cell r="M200">
            <v>0</v>
          </cell>
          <cell r="N200">
            <v>0</v>
          </cell>
          <cell r="O200">
            <v>0</v>
          </cell>
          <cell r="P200">
            <v>1</v>
          </cell>
          <cell r="Q200">
            <v>79.423529903098625</v>
          </cell>
          <cell r="R200">
            <v>0</v>
          </cell>
          <cell r="S200">
            <v>0</v>
          </cell>
          <cell r="T200">
            <v>0</v>
          </cell>
          <cell r="U200">
            <v>0</v>
          </cell>
          <cell r="V200">
            <v>0</v>
          </cell>
          <cell r="Y200">
            <v>4.7931473710270316</v>
          </cell>
          <cell r="Z200">
            <v>1.0449999999999999</v>
          </cell>
          <cell r="AA200">
            <v>1</v>
          </cell>
          <cell r="AC200">
            <v>0.15</v>
          </cell>
          <cell r="AD200">
            <v>0</v>
          </cell>
          <cell r="AE200">
            <v>0</v>
          </cell>
          <cell r="AF200">
            <v>0</v>
          </cell>
          <cell r="AG200">
            <v>160.63</v>
          </cell>
        </row>
        <row r="201">
          <cell r="A201" t="str">
            <v>001706</v>
          </cell>
          <cell r="B201" t="str">
            <v>001706 - Desert Medical Group Inc</v>
          </cell>
          <cell r="C201" t="str">
            <v>Riverside</v>
          </cell>
          <cell r="F201">
            <v>2179</v>
          </cell>
          <cell r="G201">
            <v>1</v>
          </cell>
          <cell r="H201">
            <v>1</v>
          </cell>
          <cell r="I201">
            <v>64.823997728637849</v>
          </cell>
          <cell r="J201">
            <v>0</v>
          </cell>
          <cell r="K201">
            <v>0</v>
          </cell>
          <cell r="L201">
            <v>0</v>
          </cell>
          <cell r="M201">
            <v>0</v>
          </cell>
          <cell r="N201">
            <v>0</v>
          </cell>
          <cell r="O201">
            <v>1</v>
          </cell>
          <cell r="P201">
            <v>1</v>
          </cell>
          <cell r="Q201">
            <v>50.909022321639668</v>
          </cell>
          <cell r="R201">
            <v>0</v>
          </cell>
          <cell r="S201">
            <v>0</v>
          </cell>
          <cell r="T201">
            <v>0</v>
          </cell>
          <cell r="U201">
            <v>0</v>
          </cell>
          <cell r="V201">
            <v>0</v>
          </cell>
          <cell r="Y201">
            <v>10.443814955098844</v>
          </cell>
          <cell r="Z201">
            <v>1.0449999999999999</v>
          </cell>
          <cell r="AA201">
            <v>1</v>
          </cell>
          <cell r="AC201">
            <v>0</v>
          </cell>
          <cell r="AD201">
            <v>0.5</v>
          </cell>
          <cell r="AE201">
            <v>0.2</v>
          </cell>
          <cell r="AF201">
            <v>0</v>
          </cell>
          <cell r="AG201">
            <v>161.86000000000001</v>
          </cell>
        </row>
        <row r="202">
          <cell r="A202" t="str">
            <v>004140</v>
          </cell>
          <cell r="B202" t="str">
            <v>004140 - Primecare MG of Sun City</v>
          </cell>
          <cell r="C202" t="str">
            <v>Riverside</v>
          </cell>
          <cell r="F202">
            <v>1835</v>
          </cell>
          <cell r="G202">
            <v>1</v>
          </cell>
          <cell r="H202">
            <v>1</v>
          </cell>
          <cell r="I202">
            <v>55.967970103260704</v>
          </cell>
          <cell r="J202">
            <v>0</v>
          </cell>
          <cell r="K202">
            <v>0</v>
          </cell>
          <cell r="L202">
            <v>0</v>
          </cell>
          <cell r="M202">
            <v>0</v>
          </cell>
          <cell r="N202">
            <v>0</v>
          </cell>
          <cell r="O202">
            <v>0</v>
          </cell>
          <cell r="P202">
            <v>1</v>
          </cell>
          <cell r="Q202">
            <v>59.930196544688066</v>
          </cell>
          <cell r="R202">
            <v>0</v>
          </cell>
          <cell r="S202">
            <v>0</v>
          </cell>
          <cell r="T202">
            <v>0</v>
          </cell>
          <cell r="U202">
            <v>0</v>
          </cell>
          <cell r="V202">
            <v>0</v>
          </cell>
          <cell r="Y202">
            <v>11.130041620464958</v>
          </cell>
          <cell r="Z202">
            <v>1.0449999999999999</v>
          </cell>
          <cell r="AA202">
            <v>1</v>
          </cell>
          <cell r="AC202">
            <v>0</v>
          </cell>
          <cell r="AD202">
            <v>1</v>
          </cell>
          <cell r="AE202">
            <v>0</v>
          </cell>
          <cell r="AF202">
            <v>0</v>
          </cell>
          <cell r="AG202">
            <v>161.86000000000001</v>
          </cell>
        </row>
        <row r="203">
          <cell r="A203" t="str">
            <v>004179</v>
          </cell>
          <cell r="B203" t="str">
            <v>004179 - Rancho Fam Division/An Affilia</v>
          </cell>
          <cell r="C203" t="str">
            <v>Riverside</v>
          </cell>
          <cell r="F203">
            <v>0</v>
          </cell>
          <cell r="G203">
            <v>1</v>
          </cell>
          <cell r="H203">
            <v>1</v>
          </cell>
          <cell r="I203">
            <v>51.907991602249695</v>
          </cell>
          <cell r="J203">
            <v>0</v>
          </cell>
          <cell r="K203">
            <v>0</v>
          </cell>
          <cell r="L203">
            <v>0</v>
          </cell>
          <cell r="M203">
            <v>0</v>
          </cell>
          <cell r="N203">
            <v>0</v>
          </cell>
          <cell r="O203">
            <v>0</v>
          </cell>
          <cell r="P203">
            <v>1</v>
          </cell>
          <cell r="Q203">
            <v>93.078900151610142</v>
          </cell>
          <cell r="R203">
            <v>0</v>
          </cell>
          <cell r="S203">
            <v>0</v>
          </cell>
          <cell r="T203">
            <v>0</v>
          </cell>
          <cell r="U203">
            <v>0</v>
          </cell>
          <cell r="V203">
            <v>0</v>
          </cell>
          <cell r="Y203">
            <v>15.834874134531281</v>
          </cell>
          <cell r="Z203">
            <v>1.0449999999999999</v>
          </cell>
          <cell r="AA203">
            <v>1</v>
          </cell>
          <cell r="AC203">
            <v>0</v>
          </cell>
          <cell r="AD203">
            <v>1</v>
          </cell>
          <cell r="AE203">
            <v>0</v>
          </cell>
          <cell r="AF203">
            <v>0</v>
          </cell>
          <cell r="AG203">
            <v>161.86000000000001</v>
          </cell>
        </row>
        <row r="204">
          <cell r="A204" t="str">
            <v>005171</v>
          </cell>
          <cell r="B204" t="str">
            <v>005171 - Riverside Phys Ntwk Rsde Comm</v>
          </cell>
          <cell r="C204" t="str">
            <v>Riverside</v>
          </cell>
          <cell r="F204">
            <v>8871</v>
          </cell>
          <cell r="G204">
            <v>1</v>
          </cell>
          <cell r="H204">
            <v>1</v>
          </cell>
          <cell r="I204">
            <v>48.490944092539827</v>
          </cell>
          <cell r="J204">
            <v>0</v>
          </cell>
          <cell r="K204">
            <v>0</v>
          </cell>
          <cell r="L204">
            <v>0</v>
          </cell>
          <cell r="M204">
            <v>0</v>
          </cell>
          <cell r="N204">
            <v>0</v>
          </cell>
          <cell r="O204">
            <v>0</v>
          </cell>
          <cell r="P204">
            <v>1</v>
          </cell>
          <cell r="Q204">
            <v>80.296290185427523</v>
          </cell>
          <cell r="R204">
            <v>0</v>
          </cell>
          <cell r="S204">
            <v>0</v>
          </cell>
          <cell r="T204">
            <v>0</v>
          </cell>
          <cell r="U204">
            <v>0</v>
          </cell>
          <cell r="V204">
            <v>0</v>
          </cell>
          <cell r="Y204">
            <v>6.1720168177879815</v>
          </cell>
          <cell r="Z204">
            <v>1.0449999999999999</v>
          </cell>
          <cell r="AA204">
            <v>1</v>
          </cell>
          <cell r="AC204">
            <v>0</v>
          </cell>
          <cell r="AD204">
            <v>0.5</v>
          </cell>
          <cell r="AE204">
            <v>0.53500000000000003</v>
          </cell>
          <cell r="AF204">
            <v>0</v>
          </cell>
          <cell r="AG204">
            <v>161.86000000000001</v>
          </cell>
        </row>
        <row r="205">
          <cell r="A205" t="str">
            <v>005232</v>
          </cell>
          <cell r="B205" t="str">
            <v>005232 - Primecare of Corona Inc</v>
          </cell>
          <cell r="C205" t="str">
            <v>Riverside</v>
          </cell>
          <cell r="F205">
            <v>7091</v>
          </cell>
          <cell r="G205">
            <v>1</v>
          </cell>
          <cell r="H205">
            <v>1</v>
          </cell>
          <cell r="I205">
            <v>59.575898645695119</v>
          </cell>
          <cell r="J205">
            <v>0</v>
          </cell>
          <cell r="K205">
            <v>0</v>
          </cell>
          <cell r="L205">
            <v>0</v>
          </cell>
          <cell r="M205">
            <v>0</v>
          </cell>
          <cell r="N205">
            <v>0</v>
          </cell>
          <cell r="O205">
            <v>0</v>
          </cell>
          <cell r="P205">
            <v>1</v>
          </cell>
          <cell r="Q205">
            <v>82.637648624489302</v>
          </cell>
          <cell r="R205">
            <v>0</v>
          </cell>
          <cell r="S205">
            <v>0</v>
          </cell>
          <cell r="T205">
            <v>0</v>
          </cell>
          <cell r="U205">
            <v>0</v>
          </cell>
          <cell r="V205">
            <v>0</v>
          </cell>
          <cell r="Y205">
            <v>6.4051571234013087</v>
          </cell>
          <cell r="Z205">
            <v>1.0449999999999999</v>
          </cell>
          <cell r="AA205">
            <v>1</v>
          </cell>
          <cell r="AC205">
            <v>0</v>
          </cell>
          <cell r="AD205">
            <v>0</v>
          </cell>
          <cell r="AE205">
            <v>0</v>
          </cell>
          <cell r="AF205">
            <v>0</v>
          </cell>
          <cell r="AG205">
            <v>161.86000000000001</v>
          </cell>
        </row>
        <row r="206">
          <cell r="A206" t="str">
            <v>006657</v>
          </cell>
          <cell r="B206" t="str">
            <v>006657 - Primecare MG of Temecula Inc</v>
          </cell>
          <cell r="C206" t="str">
            <v>Riverside</v>
          </cell>
          <cell r="F206">
            <v>8729</v>
          </cell>
          <cell r="G206">
            <v>1</v>
          </cell>
          <cell r="H206">
            <v>1</v>
          </cell>
          <cell r="I206">
            <v>57.5951554413979</v>
          </cell>
          <cell r="J206">
            <v>0</v>
          </cell>
          <cell r="K206">
            <v>0</v>
          </cell>
          <cell r="L206">
            <v>0</v>
          </cell>
          <cell r="M206">
            <v>0</v>
          </cell>
          <cell r="N206">
            <v>0</v>
          </cell>
          <cell r="O206">
            <v>0</v>
          </cell>
          <cell r="P206">
            <v>1</v>
          </cell>
          <cell r="Q206">
            <v>69.151393848582742</v>
          </cell>
          <cell r="R206">
            <v>0</v>
          </cell>
          <cell r="S206">
            <v>0</v>
          </cell>
          <cell r="T206">
            <v>0</v>
          </cell>
          <cell r="U206">
            <v>0</v>
          </cell>
          <cell r="V206">
            <v>0</v>
          </cell>
          <cell r="Y206">
            <v>11.547668796818865</v>
          </cell>
          <cell r="Z206">
            <v>1.0449999999999999</v>
          </cell>
          <cell r="AA206">
            <v>1</v>
          </cell>
          <cell r="AC206">
            <v>0</v>
          </cell>
          <cell r="AD206">
            <v>0</v>
          </cell>
          <cell r="AE206">
            <v>0</v>
          </cell>
          <cell r="AF206">
            <v>0</v>
          </cell>
          <cell r="AG206">
            <v>161.86000000000001</v>
          </cell>
        </row>
        <row r="207">
          <cell r="A207" t="str">
            <v>008331</v>
          </cell>
          <cell r="B207" t="str">
            <v>008331 - Primecare of Riverside Inc</v>
          </cell>
          <cell r="C207" t="str">
            <v>Riverside</v>
          </cell>
          <cell r="F207">
            <v>3581</v>
          </cell>
          <cell r="G207">
            <v>1</v>
          </cell>
          <cell r="H207">
            <v>1</v>
          </cell>
          <cell r="I207">
            <v>56.158858896768933</v>
          </cell>
          <cell r="J207">
            <v>0</v>
          </cell>
          <cell r="K207">
            <v>0</v>
          </cell>
          <cell r="L207">
            <v>0</v>
          </cell>
          <cell r="M207">
            <v>0</v>
          </cell>
          <cell r="N207">
            <v>0</v>
          </cell>
          <cell r="O207">
            <v>0</v>
          </cell>
          <cell r="P207">
            <v>1</v>
          </cell>
          <cell r="Q207">
            <v>75.304564466833284</v>
          </cell>
          <cell r="R207">
            <v>0</v>
          </cell>
          <cell r="S207">
            <v>0</v>
          </cell>
          <cell r="T207">
            <v>0</v>
          </cell>
          <cell r="U207">
            <v>0</v>
          </cell>
          <cell r="V207">
            <v>0</v>
          </cell>
          <cell r="Y207">
            <v>5.9177743853081717</v>
          </cell>
          <cell r="Z207">
            <v>1.0449999999999999</v>
          </cell>
          <cell r="AA207">
            <v>1</v>
          </cell>
          <cell r="AC207">
            <v>0</v>
          </cell>
          <cell r="AD207">
            <v>0</v>
          </cell>
          <cell r="AE207">
            <v>0</v>
          </cell>
          <cell r="AF207">
            <v>0</v>
          </cell>
          <cell r="AG207">
            <v>161.86000000000001</v>
          </cell>
        </row>
        <row r="208">
          <cell r="A208" t="str">
            <v>009023</v>
          </cell>
          <cell r="B208" t="str">
            <v>009023 - Primecare MG of Hemet Valley</v>
          </cell>
          <cell r="C208" t="str">
            <v>Riverside</v>
          </cell>
          <cell r="F208">
            <v>720</v>
          </cell>
          <cell r="G208">
            <v>1</v>
          </cell>
          <cell r="H208">
            <v>1</v>
          </cell>
          <cell r="I208">
            <v>54.694150011417676</v>
          </cell>
          <cell r="J208">
            <v>0</v>
          </cell>
          <cell r="K208">
            <v>0</v>
          </cell>
          <cell r="L208">
            <v>0</v>
          </cell>
          <cell r="M208">
            <v>0</v>
          </cell>
          <cell r="N208">
            <v>0</v>
          </cell>
          <cell r="O208">
            <v>0</v>
          </cell>
          <cell r="P208">
            <v>1</v>
          </cell>
          <cell r="Q208">
            <v>47.108962556582384</v>
          </cell>
          <cell r="R208">
            <v>0</v>
          </cell>
          <cell r="S208">
            <v>0</v>
          </cell>
          <cell r="T208">
            <v>0</v>
          </cell>
          <cell r="U208">
            <v>0</v>
          </cell>
          <cell r="V208">
            <v>0</v>
          </cell>
          <cell r="Y208">
            <v>10.596240003611992</v>
          </cell>
          <cell r="Z208">
            <v>1.0449999999999999</v>
          </cell>
          <cell r="AA208">
            <v>1</v>
          </cell>
          <cell r="AC208">
            <v>0</v>
          </cell>
          <cell r="AD208">
            <v>0</v>
          </cell>
          <cell r="AE208">
            <v>0</v>
          </cell>
          <cell r="AF208">
            <v>0</v>
          </cell>
          <cell r="AG208">
            <v>161.86000000000001</v>
          </cell>
        </row>
        <row r="209">
          <cell r="A209" t="str">
            <v>010156</v>
          </cell>
          <cell r="B209" t="str">
            <v>010156 - Oasis IPA</v>
          </cell>
          <cell r="C209" t="str">
            <v>Riverside</v>
          </cell>
          <cell r="F209">
            <v>8608</v>
          </cell>
          <cell r="G209">
            <v>1</v>
          </cell>
          <cell r="H209">
            <v>1</v>
          </cell>
          <cell r="I209">
            <v>64.843462958994053</v>
          </cell>
          <cell r="J209">
            <v>0</v>
          </cell>
          <cell r="K209">
            <v>0</v>
          </cell>
          <cell r="L209">
            <v>0</v>
          </cell>
          <cell r="M209">
            <v>0</v>
          </cell>
          <cell r="N209">
            <v>0</v>
          </cell>
          <cell r="O209">
            <v>1</v>
          </cell>
          <cell r="P209">
            <v>1</v>
          </cell>
          <cell r="Q209">
            <v>50.874178544171428</v>
          </cell>
          <cell r="R209">
            <v>0</v>
          </cell>
          <cell r="S209">
            <v>0</v>
          </cell>
          <cell r="T209">
            <v>0</v>
          </cell>
          <cell r="U209">
            <v>0</v>
          </cell>
          <cell r="V209">
            <v>0</v>
          </cell>
          <cell r="Y209">
            <v>10.142299240853855</v>
          </cell>
          <cell r="Z209">
            <v>1.0449999999999999</v>
          </cell>
          <cell r="AA209">
            <v>1</v>
          </cell>
          <cell r="AC209">
            <v>0</v>
          </cell>
          <cell r="AD209">
            <v>0.5</v>
          </cell>
          <cell r="AE209">
            <v>0.2</v>
          </cell>
          <cell r="AF209">
            <v>0</v>
          </cell>
          <cell r="AG209">
            <v>161.86000000000001</v>
          </cell>
        </row>
        <row r="210">
          <cell r="A210" t="str">
            <v>012258</v>
          </cell>
          <cell r="B210" t="str">
            <v>012258 - High Desert IPA</v>
          </cell>
          <cell r="C210" t="str">
            <v>Riverside</v>
          </cell>
          <cell r="F210">
            <v>0</v>
          </cell>
          <cell r="G210">
            <v>1</v>
          </cell>
          <cell r="H210">
            <v>1</v>
          </cell>
          <cell r="I210">
            <v>44.601875612176286</v>
          </cell>
          <cell r="J210">
            <v>0</v>
          </cell>
          <cell r="K210">
            <v>0</v>
          </cell>
          <cell r="L210">
            <v>0</v>
          </cell>
          <cell r="M210">
            <v>0</v>
          </cell>
          <cell r="N210">
            <v>0</v>
          </cell>
          <cell r="O210">
            <v>1</v>
          </cell>
          <cell r="P210">
            <v>1</v>
          </cell>
          <cell r="Q210">
            <v>47.360856410568651</v>
          </cell>
          <cell r="R210">
            <v>0</v>
          </cell>
          <cell r="S210">
            <v>0</v>
          </cell>
          <cell r="T210">
            <v>0</v>
          </cell>
          <cell r="U210">
            <v>0</v>
          </cell>
          <cell r="V210">
            <v>0</v>
          </cell>
          <cell r="Y210">
            <v>5.4935022046044839</v>
          </cell>
          <cell r="Z210">
            <v>1.0449999999999999</v>
          </cell>
          <cell r="AA210">
            <v>1</v>
          </cell>
          <cell r="AC210">
            <v>0</v>
          </cell>
          <cell r="AD210">
            <v>0</v>
          </cell>
          <cell r="AE210">
            <v>0.24</v>
          </cell>
          <cell r="AF210">
            <v>0</v>
          </cell>
          <cell r="AG210">
            <v>161.86000000000001</v>
          </cell>
        </row>
        <row r="211">
          <cell r="A211" t="str">
            <v>014297</v>
          </cell>
          <cell r="B211" t="str">
            <v>014297 - Hi Desert Physicians Assoc</v>
          </cell>
          <cell r="C211" t="str">
            <v>Riverside</v>
          </cell>
          <cell r="F211">
            <v>0</v>
          </cell>
          <cell r="G211">
            <v>1</v>
          </cell>
          <cell r="H211">
            <v>1</v>
          </cell>
          <cell r="I211">
            <v>68.26590887268938</v>
          </cell>
          <cell r="J211">
            <v>1</v>
          </cell>
          <cell r="K211">
            <v>0</v>
          </cell>
          <cell r="L211">
            <v>0</v>
          </cell>
          <cell r="M211">
            <v>0</v>
          </cell>
          <cell r="N211">
            <v>0</v>
          </cell>
          <cell r="O211">
            <v>1</v>
          </cell>
          <cell r="P211">
            <v>1</v>
          </cell>
          <cell r="Q211">
            <v>52.591756336538737</v>
          </cell>
          <cell r="R211">
            <v>1</v>
          </cell>
          <cell r="S211">
            <v>0</v>
          </cell>
          <cell r="T211">
            <v>0</v>
          </cell>
          <cell r="U211">
            <v>0</v>
          </cell>
          <cell r="V211">
            <v>0</v>
          </cell>
          <cell r="Y211">
            <v>5.483870881174</v>
          </cell>
          <cell r="Z211">
            <v>1.0449999999999999</v>
          </cell>
          <cell r="AA211">
            <v>1</v>
          </cell>
          <cell r="AC211">
            <v>0</v>
          </cell>
          <cell r="AD211">
            <v>0.33339999999999997</v>
          </cell>
          <cell r="AE211">
            <v>0.38400000000000001</v>
          </cell>
          <cell r="AF211">
            <v>0</v>
          </cell>
          <cell r="AG211">
            <v>161.86000000000001</v>
          </cell>
        </row>
        <row r="212">
          <cell r="A212" t="str">
            <v>014585</v>
          </cell>
          <cell r="B212" t="str">
            <v>014585 - Hemacinto Medical Group</v>
          </cell>
          <cell r="C212" t="str">
            <v>Riverside</v>
          </cell>
          <cell r="F212">
            <v>0</v>
          </cell>
          <cell r="G212">
            <v>1</v>
          </cell>
          <cell r="H212">
            <v>1</v>
          </cell>
          <cell r="I212">
            <v>46.317205492485108</v>
          </cell>
          <cell r="J212">
            <v>1</v>
          </cell>
          <cell r="K212">
            <v>0</v>
          </cell>
          <cell r="L212">
            <v>0</v>
          </cell>
          <cell r="M212">
            <v>0</v>
          </cell>
          <cell r="N212">
            <v>0</v>
          </cell>
          <cell r="O212">
            <v>1</v>
          </cell>
          <cell r="P212">
            <v>1</v>
          </cell>
          <cell r="Q212">
            <v>51.611591632054491</v>
          </cell>
          <cell r="R212">
            <v>1</v>
          </cell>
          <cell r="S212">
            <v>0</v>
          </cell>
          <cell r="T212">
            <v>0</v>
          </cell>
          <cell r="U212">
            <v>0</v>
          </cell>
          <cell r="V212">
            <v>0</v>
          </cell>
          <cell r="Y212">
            <v>4.1333996188687543</v>
          </cell>
          <cell r="Z212">
            <v>1.0449999999999999</v>
          </cell>
          <cell r="AA212">
            <v>1</v>
          </cell>
          <cell r="AC212">
            <v>0</v>
          </cell>
          <cell r="AD212">
            <v>0</v>
          </cell>
          <cell r="AE212">
            <v>0</v>
          </cell>
          <cell r="AF212">
            <v>0</v>
          </cell>
          <cell r="AG212">
            <v>161.86000000000001</v>
          </cell>
        </row>
        <row r="213">
          <cell r="A213" t="str">
            <v>014586</v>
          </cell>
          <cell r="B213" t="str">
            <v>014586 - Hemet Community Medical Group</v>
          </cell>
          <cell r="C213" t="str">
            <v>Riverside</v>
          </cell>
          <cell r="F213">
            <v>8003</v>
          </cell>
          <cell r="G213">
            <v>1</v>
          </cell>
          <cell r="H213">
            <v>1</v>
          </cell>
          <cell r="I213">
            <v>47.991203086116201</v>
          </cell>
          <cell r="J213">
            <v>0</v>
          </cell>
          <cell r="K213">
            <v>0</v>
          </cell>
          <cell r="L213">
            <v>0</v>
          </cell>
          <cell r="M213">
            <v>0</v>
          </cell>
          <cell r="N213">
            <v>45</v>
          </cell>
          <cell r="O213">
            <v>1</v>
          </cell>
          <cell r="P213">
            <v>1</v>
          </cell>
          <cell r="Q213">
            <v>51.853716384152371</v>
          </cell>
          <cell r="R213">
            <v>0</v>
          </cell>
          <cell r="S213">
            <v>0</v>
          </cell>
          <cell r="T213">
            <v>0</v>
          </cell>
          <cell r="U213">
            <v>0</v>
          </cell>
          <cell r="V213">
            <v>0</v>
          </cell>
          <cell r="Y213">
            <v>10.695549808223262</v>
          </cell>
          <cell r="Z213">
            <v>1.0449999999999999</v>
          </cell>
          <cell r="AA213">
            <v>1</v>
          </cell>
          <cell r="AC213">
            <v>0</v>
          </cell>
          <cell r="AD213">
            <v>0</v>
          </cell>
          <cell r="AE213">
            <v>0</v>
          </cell>
          <cell r="AF213">
            <v>0</v>
          </cell>
          <cell r="AG213">
            <v>161.86000000000001</v>
          </cell>
        </row>
        <row r="214">
          <cell r="A214" t="str">
            <v>014897</v>
          </cell>
          <cell r="B214" t="str">
            <v>014897 - Riverside Medical Clinic Inc</v>
          </cell>
          <cell r="C214" t="str">
            <v>Riverside</v>
          </cell>
          <cell r="F214">
            <v>15436</v>
          </cell>
          <cell r="G214">
            <v>1</v>
          </cell>
          <cell r="H214">
            <v>1</v>
          </cell>
          <cell r="I214">
            <v>57.707814946911689</v>
          </cell>
          <cell r="J214">
            <v>0</v>
          </cell>
          <cell r="K214">
            <v>0</v>
          </cell>
          <cell r="L214">
            <v>0</v>
          </cell>
          <cell r="M214">
            <v>0</v>
          </cell>
          <cell r="N214">
            <v>50.110000999999997</v>
          </cell>
          <cell r="O214">
            <v>0</v>
          </cell>
          <cell r="P214">
            <v>1</v>
          </cell>
          <cell r="Q214">
            <v>58.446480610406091</v>
          </cell>
          <cell r="R214">
            <v>0</v>
          </cell>
          <cell r="S214">
            <v>0</v>
          </cell>
          <cell r="T214">
            <v>0</v>
          </cell>
          <cell r="U214">
            <v>0</v>
          </cell>
          <cell r="V214">
            <v>0</v>
          </cell>
          <cell r="Y214">
            <v>6.123977255404907</v>
          </cell>
          <cell r="Z214">
            <v>1.0449999999999999</v>
          </cell>
          <cell r="AA214">
            <v>1</v>
          </cell>
          <cell r="AC214">
            <v>0</v>
          </cell>
          <cell r="AD214">
            <v>0</v>
          </cell>
          <cell r="AE214">
            <v>0</v>
          </cell>
          <cell r="AF214">
            <v>0</v>
          </cell>
          <cell r="AG214">
            <v>161.86000000000001</v>
          </cell>
        </row>
        <row r="215">
          <cell r="A215" t="str">
            <v>014899</v>
          </cell>
          <cell r="B215" t="str">
            <v>014899 - Family Seniors MG</v>
          </cell>
          <cell r="C215" t="str">
            <v>Riverside</v>
          </cell>
          <cell r="F215">
            <v>1022</v>
          </cell>
          <cell r="G215">
            <v>1</v>
          </cell>
          <cell r="H215">
            <v>1</v>
          </cell>
          <cell r="I215">
            <v>44.73139442203842</v>
          </cell>
          <cell r="J215">
            <v>0</v>
          </cell>
          <cell r="K215">
            <v>0</v>
          </cell>
          <cell r="L215">
            <v>0</v>
          </cell>
          <cell r="M215">
            <v>0</v>
          </cell>
          <cell r="N215">
            <v>0</v>
          </cell>
          <cell r="O215">
            <v>0</v>
          </cell>
          <cell r="P215">
            <v>1</v>
          </cell>
          <cell r="Q215">
            <v>44.170960014145656</v>
          </cell>
          <cell r="R215">
            <v>0</v>
          </cell>
          <cell r="S215">
            <v>0</v>
          </cell>
          <cell r="T215">
            <v>0</v>
          </cell>
          <cell r="U215">
            <v>0</v>
          </cell>
          <cell r="V215">
            <v>0</v>
          </cell>
          <cell r="Y215">
            <v>10.278231831553718</v>
          </cell>
          <cell r="Z215">
            <v>1.0449999999999999</v>
          </cell>
          <cell r="AA215">
            <v>1</v>
          </cell>
          <cell r="AC215">
            <v>0</v>
          </cell>
          <cell r="AD215">
            <v>1</v>
          </cell>
          <cell r="AE215">
            <v>0</v>
          </cell>
          <cell r="AF215">
            <v>0</v>
          </cell>
          <cell r="AG215">
            <v>161.86000000000001</v>
          </cell>
        </row>
        <row r="216">
          <cell r="A216" t="str">
            <v>015031</v>
          </cell>
          <cell r="B216" t="str">
            <v>015031 - Menifee Valley Comm Med Grp</v>
          </cell>
          <cell r="C216" t="str">
            <v>Riverside</v>
          </cell>
          <cell r="F216">
            <v>931</v>
          </cell>
          <cell r="G216">
            <v>1</v>
          </cell>
          <cell r="H216">
            <v>1</v>
          </cell>
          <cell r="I216">
            <v>47.297594132270859</v>
          </cell>
          <cell r="J216">
            <v>0</v>
          </cell>
          <cell r="K216">
            <v>0</v>
          </cell>
          <cell r="L216">
            <v>0</v>
          </cell>
          <cell r="M216">
            <v>0</v>
          </cell>
          <cell r="N216">
            <v>0</v>
          </cell>
          <cell r="O216">
            <v>1</v>
          </cell>
          <cell r="P216">
            <v>1</v>
          </cell>
          <cell r="Q216">
            <v>51.932930728135233</v>
          </cell>
          <cell r="R216">
            <v>0</v>
          </cell>
          <cell r="S216">
            <v>0</v>
          </cell>
          <cell r="T216">
            <v>0</v>
          </cell>
          <cell r="U216">
            <v>45</v>
          </cell>
          <cell r="V216">
            <v>0</v>
          </cell>
          <cell r="Y216">
            <v>5.0155317053966497</v>
          </cell>
          <cell r="Z216">
            <v>1.0449999999999999</v>
          </cell>
          <cell r="AA216">
            <v>1</v>
          </cell>
          <cell r="AC216">
            <v>0</v>
          </cell>
          <cell r="AD216">
            <v>0.33339999999999997</v>
          </cell>
          <cell r="AE216">
            <v>0.34</v>
          </cell>
          <cell r="AF216">
            <v>0</v>
          </cell>
          <cell r="AG216">
            <v>161.86000000000001</v>
          </cell>
        </row>
        <row r="217">
          <cell r="A217" t="str">
            <v>016799</v>
          </cell>
          <cell r="B217" t="str">
            <v>016799 - Blythe DCN PCPs</v>
          </cell>
          <cell r="C217" t="str">
            <v>Riverside</v>
          </cell>
          <cell r="F217">
            <v>104</v>
          </cell>
          <cell r="G217">
            <v>0</v>
          </cell>
          <cell r="H217">
            <v>1</v>
          </cell>
          <cell r="I217">
            <v>64.623504296503597</v>
          </cell>
          <cell r="J217">
            <v>0</v>
          </cell>
          <cell r="K217">
            <v>0</v>
          </cell>
          <cell r="L217">
            <v>0</v>
          </cell>
          <cell r="M217">
            <v>0</v>
          </cell>
          <cell r="N217">
            <v>0</v>
          </cell>
          <cell r="O217">
            <v>0</v>
          </cell>
          <cell r="P217">
            <v>1</v>
          </cell>
          <cell r="Q217">
            <v>192.80811250983803</v>
          </cell>
          <cell r="R217">
            <v>0</v>
          </cell>
          <cell r="S217">
            <v>0</v>
          </cell>
          <cell r="T217">
            <v>0</v>
          </cell>
          <cell r="U217">
            <v>0</v>
          </cell>
          <cell r="V217">
            <v>0</v>
          </cell>
          <cell r="Y217">
            <v>2.2695244172491021E-2</v>
          </cell>
          <cell r="Z217">
            <v>1.0449999999999999</v>
          </cell>
          <cell r="AA217">
            <v>1</v>
          </cell>
          <cell r="AC217">
            <v>0</v>
          </cell>
          <cell r="AD217">
            <v>0</v>
          </cell>
          <cell r="AE217">
            <v>0</v>
          </cell>
          <cell r="AF217">
            <v>0</v>
          </cell>
          <cell r="AG217">
            <v>161.86000000000001</v>
          </cell>
        </row>
        <row r="218">
          <cell r="A218" t="str">
            <v>017733</v>
          </cell>
          <cell r="B218" t="str">
            <v>017733 - Rancho Fam Division/An Affilia</v>
          </cell>
          <cell r="C218" t="str">
            <v>Riverside</v>
          </cell>
          <cell r="F218">
            <v>1787</v>
          </cell>
          <cell r="G218">
            <v>1</v>
          </cell>
          <cell r="H218">
            <v>1</v>
          </cell>
          <cell r="I218">
            <v>51.907991602249695</v>
          </cell>
          <cell r="J218">
            <v>0</v>
          </cell>
          <cell r="K218">
            <v>0</v>
          </cell>
          <cell r="L218">
            <v>0</v>
          </cell>
          <cell r="M218">
            <v>0</v>
          </cell>
          <cell r="N218">
            <v>0</v>
          </cell>
          <cell r="O218">
            <v>0</v>
          </cell>
          <cell r="P218">
            <v>1</v>
          </cell>
          <cell r="Q218">
            <v>91.268689645894042</v>
          </cell>
          <cell r="R218">
            <v>0</v>
          </cell>
          <cell r="S218">
            <v>0</v>
          </cell>
          <cell r="T218">
            <v>0</v>
          </cell>
          <cell r="U218">
            <v>0</v>
          </cell>
          <cell r="V218">
            <v>0</v>
          </cell>
          <cell r="Y218">
            <v>15.834874134531281</v>
          </cell>
          <cell r="Z218">
            <v>1.0449999999999999</v>
          </cell>
          <cell r="AA218">
            <v>1</v>
          </cell>
          <cell r="AC218">
            <v>0</v>
          </cell>
          <cell r="AD218">
            <v>1</v>
          </cell>
          <cell r="AE218">
            <v>0</v>
          </cell>
          <cell r="AF218">
            <v>0</v>
          </cell>
          <cell r="AG218">
            <v>161.86000000000001</v>
          </cell>
        </row>
        <row r="219">
          <cell r="A219" t="str">
            <v>005200</v>
          </cell>
          <cell r="B219" t="str">
            <v>005200 - Sutter Medical Group</v>
          </cell>
          <cell r="C219" t="str">
            <v>Sacramento</v>
          </cell>
          <cell r="F219">
            <v>23755</v>
          </cell>
          <cell r="G219">
            <v>1</v>
          </cell>
          <cell r="H219">
            <v>1</v>
          </cell>
          <cell r="I219">
            <v>76.386030044354726</v>
          </cell>
          <cell r="J219">
            <v>0</v>
          </cell>
          <cell r="K219">
            <v>0</v>
          </cell>
          <cell r="L219">
            <v>0</v>
          </cell>
          <cell r="M219">
            <v>0</v>
          </cell>
          <cell r="N219">
            <v>0</v>
          </cell>
          <cell r="O219">
            <v>1</v>
          </cell>
          <cell r="P219">
            <v>1</v>
          </cell>
          <cell r="Q219">
            <v>70.69264293179134</v>
          </cell>
          <cell r="R219">
            <v>0</v>
          </cell>
          <cell r="S219">
            <v>0</v>
          </cell>
          <cell r="T219">
            <v>0</v>
          </cell>
          <cell r="U219">
            <v>0</v>
          </cell>
          <cell r="V219">
            <v>0</v>
          </cell>
          <cell r="Y219">
            <v>9.3090658727731252</v>
          </cell>
          <cell r="Z219">
            <v>1.0449999999999999</v>
          </cell>
          <cell r="AA219">
            <v>0</v>
          </cell>
          <cell r="AC219">
            <v>1E-4</v>
          </cell>
          <cell r="AD219">
            <v>0</v>
          </cell>
          <cell r="AE219">
            <v>0</v>
          </cell>
          <cell r="AF219">
            <v>0</v>
          </cell>
          <cell r="AG219">
            <v>183.71</v>
          </cell>
        </row>
        <row r="220">
          <cell r="A220" t="str">
            <v>005204</v>
          </cell>
          <cell r="B220" t="str">
            <v>005204 - Sutter Independent Physicians</v>
          </cell>
          <cell r="C220" t="str">
            <v>Sacramento</v>
          </cell>
          <cell r="F220">
            <v>7455</v>
          </cell>
          <cell r="G220">
            <v>1</v>
          </cell>
          <cell r="H220">
            <v>1</v>
          </cell>
          <cell r="I220">
            <v>76.368452541090988</v>
          </cell>
          <cell r="J220">
            <v>0</v>
          </cell>
          <cell r="K220">
            <v>0</v>
          </cell>
          <cell r="L220">
            <v>0</v>
          </cell>
          <cell r="M220">
            <v>0</v>
          </cell>
          <cell r="N220">
            <v>0</v>
          </cell>
          <cell r="O220">
            <v>1</v>
          </cell>
          <cell r="P220">
            <v>1</v>
          </cell>
          <cell r="Q220">
            <v>69.470280777490984</v>
          </cell>
          <cell r="R220">
            <v>0</v>
          </cell>
          <cell r="S220">
            <v>0</v>
          </cell>
          <cell r="T220">
            <v>0</v>
          </cell>
          <cell r="U220">
            <v>0</v>
          </cell>
          <cell r="V220">
            <v>0</v>
          </cell>
          <cell r="Y220">
            <v>9.4050566488812084</v>
          </cell>
          <cell r="Z220">
            <v>1.0449999999999999</v>
          </cell>
          <cell r="AA220">
            <v>0</v>
          </cell>
          <cell r="AC220">
            <v>1E-4</v>
          </cell>
          <cell r="AD220">
            <v>0</v>
          </cell>
          <cell r="AE220">
            <v>0</v>
          </cell>
          <cell r="AF220">
            <v>0</v>
          </cell>
          <cell r="AG220">
            <v>183.71</v>
          </cell>
        </row>
        <row r="221">
          <cell r="A221" t="str">
            <v>005206</v>
          </cell>
          <cell r="B221" t="str">
            <v>005206 - Hill Physicians / Sacramento</v>
          </cell>
          <cell r="C221" t="str">
            <v>Sacramento</v>
          </cell>
          <cell r="F221">
            <v>11649</v>
          </cell>
          <cell r="G221">
            <v>1</v>
          </cell>
          <cell r="H221">
            <v>1</v>
          </cell>
          <cell r="I221">
            <v>68.011044682252972</v>
          </cell>
          <cell r="J221">
            <v>0</v>
          </cell>
          <cell r="K221">
            <v>0</v>
          </cell>
          <cell r="L221">
            <v>0</v>
          </cell>
          <cell r="M221">
            <v>0</v>
          </cell>
          <cell r="N221">
            <v>0</v>
          </cell>
          <cell r="O221">
            <v>1</v>
          </cell>
          <cell r="P221">
            <v>1</v>
          </cell>
          <cell r="Q221">
            <v>63.919400804169044</v>
          </cell>
          <cell r="R221">
            <v>0</v>
          </cell>
          <cell r="S221">
            <v>0</v>
          </cell>
          <cell r="T221">
            <v>0</v>
          </cell>
          <cell r="U221">
            <v>0</v>
          </cell>
          <cell r="V221">
            <v>0</v>
          </cell>
          <cell r="Y221">
            <v>6.5626430075749456</v>
          </cell>
          <cell r="Z221">
            <v>1.0449999999999999</v>
          </cell>
          <cell r="AA221">
            <v>0</v>
          </cell>
          <cell r="AC221">
            <v>0</v>
          </cell>
          <cell r="AD221">
            <v>0</v>
          </cell>
          <cell r="AE221">
            <v>0</v>
          </cell>
          <cell r="AF221">
            <v>0</v>
          </cell>
          <cell r="AG221">
            <v>183.71</v>
          </cell>
        </row>
        <row r="222">
          <cell r="A222" t="str">
            <v>005267</v>
          </cell>
          <cell r="B222" t="str">
            <v>005267 - Medclinic Medical Group</v>
          </cell>
          <cell r="C222" t="str">
            <v>Sacramento</v>
          </cell>
          <cell r="F222">
            <v>18</v>
          </cell>
          <cell r="G222">
            <v>1</v>
          </cell>
          <cell r="H222">
            <v>1</v>
          </cell>
          <cell r="I222">
            <v>66.999659071639599</v>
          </cell>
          <cell r="J222">
            <v>0</v>
          </cell>
          <cell r="K222">
            <v>0</v>
          </cell>
          <cell r="L222">
            <v>0</v>
          </cell>
          <cell r="M222">
            <v>0</v>
          </cell>
          <cell r="N222">
            <v>0</v>
          </cell>
          <cell r="O222">
            <v>1</v>
          </cell>
          <cell r="P222">
            <v>1</v>
          </cell>
          <cell r="Q222">
            <v>48.939840776097881</v>
          </cell>
          <cell r="R222">
            <v>0</v>
          </cell>
          <cell r="S222">
            <v>0</v>
          </cell>
          <cell r="T222">
            <v>0</v>
          </cell>
          <cell r="U222">
            <v>0</v>
          </cell>
          <cell r="V222">
            <v>0</v>
          </cell>
          <cell r="Y222">
            <v>8.4275322437663185</v>
          </cell>
          <cell r="Z222">
            <v>1.0449999999999999</v>
          </cell>
          <cell r="AA222">
            <v>0</v>
          </cell>
          <cell r="AC222">
            <v>0</v>
          </cell>
          <cell r="AD222">
            <v>0.33339999999999997</v>
          </cell>
          <cell r="AE222">
            <v>0.28000000000000003</v>
          </cell>
          <cell r="AF222">
            <v>0</v>
          </cell>
          <cell r="AG222">
            <v>183.71</v>
          </cell>
        </row>
        <row r="223">
          <cell r="A223" t="str">
            <v>008813</v>
          </cell>
          <cell r="B223" t="str">
            <v>008813 - Uc Davis Medical Group</v>
          </cell>
          <cell r="C223" t="str">
            <v>Sacramento</v>
          </cell>
          <cell r="F223">
            <v>10209</v>
          </cell>
          <cell r="G223">
            <v>1</v>
          </cell>
          <cell r="H223">
            <v>1</v>
          </cell>
          <cell r="I223">
            <v>58.756632409819623</v>
          </cell>
          <cell r="J223">
            <v>1</v>
          </cell>
          <cell r="K223">
            <v>0</v>
          </cell>
          <cell r="L223">
            <v>0</v>
          </cell>
          <cell r="M223">
            <v>0</v>
          </cell>
          <cell r="N223">
            <v>0</v>
          </cell>
          <cell r="O223">
            <v>1</v>
          </cell>
          <cell r="P223">
            <v>1</v>
          </cell>
          <cell r="Q223">
            <v>66.849342992011515</v>
          </cell>
          <cell r="R223">
            <v>1</v>
          </cell>
          <cell r="S223">
            <v>0</v>
          </cell>
          <cell r="T223">
            <v>0</v>
          </cell>
          <cell r="U223">
            <v>0</v>
          </cell>
          <cell r="V223">
            <v>0</v>
          </cell>
          <cell r="Y223">
            <v>5.7031978692740424</v>
          </cell>
          <cell r="Z223">
            <v>1.0449999999999999</v>
          </cell>
          <cell r="AA223">
            <v>0</v>
          </cell>
          <cell r="AC223">
            <v>0.15</v>
          </cell>
          <cell r="AD223">
            <v>0</v>
          </cell>
          <cell r="AE223">
            <v>0</v>
          </cell>
          <cell r="AF223">
            <v>0</v>
          </cell>
          <cell r="AG223">
            <v>183.71</v>
          </cell>
        </row>
        <row r="224">
          <cell r="A224" t="str">
            <v>009695</v>
          </cell>
          <cell r="B224" t="str">
            <v>009695 - Sutter West Medical Group</v>
          </cell>
          <cell r="C224" t="str">
            <v>Sacramento</v>
          </cell>
          <cell r="F224">
            <v>7794</v>
          </cell>
          <cell r="G224">
            <v>1</v>
          </cell>
          <cell r="H224">
            <v>1</v>
          </cell>
          <cell r="I224">
            <v>75.923895621296822</v>
          </cell>
          <cell r="J224">
            <v>0</v>
          </cell>
          <cell r="K224">
            <v>0</v>
          </cell>
          <cell r="L224">
            <v>0</v>
          </cell>
          <cell r="M224">
            <v>0</v>
          </cell>
          <cell r="N224">
            <v>0</v>
          </cell>
          <cell r="O224">
            <v>1</v>
          </cell>
          <cell r="P224">
            <v>1</v>
          </cell>
          <cell r="Q224">
            <v>65.858241299888107</v>
          </cell>
          <cell r="R224">
            <v>0</v>
          </cell>
          <cell r="S224">
            <v>0</v>
          </cell>
          <cell r="T224">
            <v>0</v>
          </cell>
          <cell r="U224">
            <v>0</v>
          </cell>
          <cell r="V224">
            <v>0</v>
          </cell>
          <cell r="Y224">
            <v>8.8066293314273327</v>
          </cell>
          <cell r="Z224">
            <v>1.0449999999999999</v>
          </cell>
          <cell r="AA224">
            <v>0</v>
          </cell>
          <cell r="AC224">
            <v>1E-4</v>
          </cell>
          <cell r="AD224">
            <v>0</v>
          </cell>
          <cell r="AE224">
            <v>0</v>
          </cell>
          <cell r="AF224">
            <v>0</v>
          </cell>
          <cell r="AG224">
            <v>183.71</v>
          </cell>
        </row>
        <row r="225">
          <cell r="A225" t="str">
            <v>014186</v>
          </cell>
          <cell r="B225" t="str">
            <v>014186 - Golden State Phys Med Grp Inc</v>
          </cell>
          <cell r="C225" t="str">
            <v>Sacramento</v>
          </cell>
          <cell r="F225">
            <v>3417</v>
          </cell>
          <cell r="G225">
            <v>1</v>
          </cell>
          <cell r="H225">
            <v>1</v>
          </cell>
          <cell r="I225">
            <v>66.087045600488139</v>
          </cell>
          <cell r="J225">
            <v>0</v>
          </cell>
          <cell r="K225">
            <v>0</v>
          </cell>
          <cell r="L225">
            <v>0</v>
          </cell>
          <cell r="M225">
            <v>0</v>
          </cell>
          <cell r="N225">
            <v>0</v>
          </cell>
          <cell r="O225">
            <v>1</v>
          </cell>
          <cell r="P225">
            <v>1</v>
          </cell>
          <cell r="Q225">
            <v>68.106543816174835</v>
          </cell>
          <cell r="R225">
            <v>0</v>
          </cell>
          <cell r="S225">
            <v>0</v>
          </cell>
          <cell r="T225">
            <v>0</v>
          </cell>
          <cell r="U225">
            <v>0</v>
          </cell>
          <cell r="V225">
            <v>0</v>
          </cell>
          <cell r="Y225">
            <v>3.1974882097902886</v>
          </cell>
          <cell r="Z225">
            <v>1.0449999999999999</v>
          </cell>
          <cell r="AA225">
            <v>0</v>
          </cell>
          <cell r="AC225">
            <v>0</v>
          </cell>
          <cell r="AD225">
            <v>1</v>
          </cell>
          <cell r="AE225">
            <v>0</v>
          </cell>
          <cell r="AF225">
            <v>0</v>
          </cell>
          <cell r="AG225">
            <v>183.71</v>
          </cell>
        </row>
        <row r="226">
          <cell r="A226" t="str">
            <v>014608</v>
          </cell>
          <cell r="B226" t="str">
            <v>014608 - Medclinic Medical Group</v>
          </cell>
          <cell r="C226" t="str">
            <v>Sacramento</v>
          </cell>
          <cell r="F226">
            <v>6782</v>
          </cell>
          <cell r="G226">
            <v>1</v>
          </cell>
          <cell r="H226">
            <v>1</v>
          </cell>
          <cell r="I226">
            <v>66.82058855509969</v>
          </cell>
          <cell r="J226">
            <v>0</v>
          </cell>
          <cell r="K226">
            <v>0</v>
          </cell>
          <cell r="L226">
            <v>0</v>
          </cell>
          <cell r="M226">
            <v>0</v>
          </cell>
          <cell r="N226">
            <v>0</v>
          </cell>
          <cell r="O226">
            <v>1</v>
          </cell>
          <cell r="P226">
            <v>1</v>
          </cell>
          <cell r="Q226">
            <v>63.712472898835877</v>
          </cell>
          <cell r="R226">
            <v>0</v>
          </cell>
          <cell r="S226">
            <v>0</v>
          </cell>
          <cell r="T226">
            <v>0</v>
          </cell>
          <cell r="U226">
            <v>0</v>
          </cell>
          <cell r="V226">
            <v>0</v>
          </cell>
          <cell r="Y226">
            <v>8.4437706329509066</v>
          </cell>
          <cell r="Z226">
            <v>1.0449999999999999</v>
          </cell>
          <cell r="AA226">
            <v>0</v>
          </cell>
          <cell r="AC226">
            <v>0</v>
          </cell>
          <cell r="AD226">
            <v>0.33339999999999997</v>
          </cell>
          <cell r="AE226">
            <v>0.28000000000000003</v>
          </cell>
          <cell r="AF226">
            <v>0</v>
          </cell>
          <cell r="AG226">
            <v>183.71</v>
          </cell>
        </row>
        <row r="227">
          <cell r="A227" t="str">
            <v>015643</v>
          </cell>
          <cell r="B227" t="str">
            <v>015643 - Hill Physicians / Auburn</v>
          </cell>
          <cell r="C227" t="str">
            <v>Sacramento</v>
          </cell>
          <cell r="F227">
            <v>586</v>
          </cell>
          <cell r="G227">
            <v>1</v>
          </cell>
          <cell r="H227">
            <v>1</v>
          </cell>
          <cell r="I227">
            <v>77.874449946675156</v>
          </cell>
          <cell r="J227">
            <v>0</v>
          </cell>
          <cell r="K227">
            <v>0</v>
          </cell>
          <cell r="L227">
            <v>0</v>
          </cell>
          <cell r="M227">
            <v>0</v>
          </cell>
          <cell r="N227">
            <v>0</v>
          </cell>
          <cell r="O227">
            <v>0</v>
          </cell>
          <cell r="P227">
            <v>1</v>
          </cell>
          <cell r="Q227">
            <v>154.21952659291719</v>
          </cell>
          <cell r="R227">
            <v>0</v>
          </cell>
          <cell r="S227">
            <v>0</v>
          </cell>
          <cell r="T227">
            <v>0</v>
          </cell>
          <cell r="U227">
            <v>0</v>
          </cell>
          <cell r="V227">
            <v>0</v>
          </cell>
          <cell r="Y227">
            <v>5.6094371739678426</v>
          </cell>
          <cell r="Z227">
            <v>1.0449999999999999</v>
          </cell>
          <cell r="AA227">
            <v>0</v>
          </cell>
          <cell r="AC227">
            <v>0</v>
          </cell>
          <cell r="AD227">
            <v>0.5</v>
          </cell>
          <cell r="AE227">
            <v>0.39100000000000001</v>
          </cell>
          <cell r="AF227">
            <v>0</v>
          </cell>
          <cell r="AG227">
            <v>183.71</v>
          </cell>
        </row>
        <row r="228">
          <cell r="A228" t="str">
            <v>001003</v>
          </cell>
          <cell r="B228" t="str">
            <v>001003 - Beaver Medical Group</v>
          </cell>
          <cell r="C228" t="str">
            <v>San Bernardino</v>
          </cell>
          <cell r="F228">
            <v>17644</v>
          </cell>
          <cell r="G228">
            <v>1</v>
          </cell>
          <cell r="H228">
            <v>1</v>
          </cell>
          <cell r="I228">
            <v>63.180033359554812</v>
          </cell>
          <cell r="J228">
            <v>0</v>
          </cell>
          <cell r="K228">
            <v>0</v>
          </cell>
          <cell r="L228">
            <v>0</v>
          </cell>
          <cell r="M228">
            <v>0</v>
          </cell>
          <cell r="N228">
            <v>0</v>
          </cell>
          <cell r="O228">
            <v>1</v>
          </cell>
          <cell r="P228">
            <v>1</v>
          </cell>
          <cell r="Q228">
            <v>42.896722076570079</v>
          </cell>
          <cell r="R228">
            <v>0</v>
          </cell>
          <cell r="S228">
            <v>0</v>
          </cell>
          <cell r="T228">
            <v>0</v>
          </cell>
          <cell r="U228">
            <v>0</v>
          </cell>
          <cell r="V228">
            <v>0</v>
          </cell>
          <cell r="Y228">
            <v>5.8956326896740583</v>
          </cell>
          <cell r="Z228">
            <v>1.0449999999999999</v>
          </cell>
          <cell r="AA228">
            <v>1</v>
          </cell>
          <cell r="AC228">
            <v>0.1</v>
          </cell>
          <cell r="AD228">
            <v>0.66669999999999996</v>
          </cell>
          <cell r="AE228">
            <v>0.15060000000000001</v>
          </cell>
          <cell r="AF228">
            <v>0</v>
          </cell>
          <cell r="AG228">
            <v>160.15</v>
          </cell>
        </row>
        <row r="229">
          <cell r="A229" t="str">
            <v>001011</v>
          </cell>
          <cell r="B229" t="str">
            <v>001011 - Family Practice Medical Group</v>
          </cell>
          <cell r="C229" t="str">
            <v>San Bernardino</v>
          </cell>
          <cell r="F229">
            <v>2744</v>
          </cell>
          <cell r="G229">
            <v>1</v>
          </cell>
          <cell r="H229">
            <v>1</v>
          </cell>
          <cell r="I229">
            <v>46.850669446454624</v>
          </cell>
          <cell r="J229">
            <v>0</v>
          </cell>
          <cell r="K229">
            <v>0</v>
          </cell>
          <cell r="L229">
            <v>0</v>
          </cell>
          <cell r="M229">
            <v>0</v>
          </cell>
          <cell r="N229">
            <v>0</v>
          </cell>
          <cell r="O229">
            <v>0</v>
          </cell>
          <cell r="P229">
            <v>1</v>
          </cell>
          <cell r="Q229">
            <v>79.653095405620277</v>
          </cell>
          <cell r="R229">
            <v>0</v>
          </cell>
          <cell r="S229">
            <v>0</v>
          </cell>
          <cell r="T229">
            <v>0</v>
          </cell>
          <cell r="U229">
            <v>0</v>
          </cell>
          <cell r="V229">
            <v>0</v>
          </cell>
          <cell r="Y229">
            <v>5.7539308588491718</v>
          </cell>
          <cell r="Z229">
            <v>1.0449999999999999</v>
          </cell>
          <cell r="AA229">
            <v>1</v>
          </cell>
          <cell r="AC229">
            <v>0</v>
          </cell>
          <cell r="AD229">
            <v>0</v>
          </cell>
          <cell r="AE229">
            <v>0</v>
          </cell>
          <cell r="AF229">
            <v>0</v>
          </cell>
          <cell r="AG229">
            <v>160.15</v>
          </cell>
        </row>
        <row r="230">
          <cell r="A230" t="str">
            <v>001026</v>
          </cell>
          <cell r="B230" t="str">
            <v>001026 - Primecare MG of Redlands Inc</v>
          </cell>
          <cell r="C230" t="str">
            <v>San Bernardino</v>
          </cell>
          <cell r="F230">
            <v>1956</v>
          </cell>
          <cell r="G230">
            <v>1</v>
          </cell>
          <cell r="H230">
            <v>1</v>
          </cell>
          <cell r="I230">
            <v>52.00544802524918</v>
          </cell>
          <cell r="J230">
            <v>0</v>
          </cell>
          <cell r="K230">
            <v>0</v>
          </cell>
          <cell r="L230">
            <v>0</v>
          </cell>
          <cell r="M230">
            <v>0</v>
          </cell>
          <cell r="N230">
            <v>0</v>
          </cell>
          <cell r="O230">
            <v>0</v>
          </cell>
          <cell r="P230">
            <v>1</v>
          </cell>
          <cell r="Q230">
            <v>70.594710127707103</v>
          </cell>
          <cell r="R230">
            <v>0</v>
          </cell>
          <cell r="S230">
            <v>0</v>
          </cell>
          <cell r="T230">
            <v>0</v>
          </cell>
          <cell r="U230">
            <v>0</v>
          </cell>
          <cell r="V230">
            <v>0</v>
          </cell>
          <cell r="Y230">
            <v>5.722468186334555</v>
          </cell>
          <cell r="Z230">
            <v>1.0449999999999999</v>
          </cell>
          <cell r="AA230">
            <v>1</v>
          </cell>
          <cell r="AC230">
            <v>0</v>
          </cell>
          <cell r="AD230">
            <v>0</v>
          </cell>
          <cell r="AE230">
            <v>0</v>
          </cell>
          <cell r="AF230">
            <v>0</v>
          </cell>
          <cell r="AG230">
            <v>160.15</v>
          </cell>
        </row>
        <row r="231">
          <cell r="A231" t="str">
            <v>002502</v>
          </cell>
          <cell r="B231" t="str">
            <v>002502 - Desert Valley Medical Group</v>
          </cell>
          <cell r="C231" t="str">
            <v>San Bernardino</v>
          </cell>
          <cell r="F231">
            <v>0</v>
          </cell>
          <cell r="G231">
            <v>1</v>
          </cell>
          <cell r="H231">
            <v>1</v>
          </cell>
          <cell r="I231">
            <v>50.63668832647123</v>
          </cell>
          <cell r="J231">
            <v>1</v>
          </cell>
          <cell r="K231">
            <v>0</v>
          </cell>
          <cell r="L231">
            <v>0</v>
          </cell>
          <cell r="M231">
            <v>0</v>
          </cell>
          <cell r="N231">
            <v>42.75</v>
          </cell>
          <cell r="O231">
            <v>1</v>
          </cell>
          <cell r="P231">
            <v>1</v>
          </cell>
          <cell r="Q231">
            <v>14.906819440766451</v>
          </cell>
          <cell r="R231">
            <v>0</v>
          </cell>
          <cell r="S231">
            <v>0</v>
          </cell>
          <cell r="T231">
            <v>0</v>
          </cell>
          <cell r="U231">
            <v>0</v>
          </cell>
          <cell r="V231">
            <v>40.139999000000003</v>
          </cell>
          <cell r="Y231">
            <v>6.0815046802278658</v>
          </cell>
          <cell r="Z231">
            <v>1.0449999999999999</v>
          </cell>
          <cell r="AA231">
            <v>1</v>
          </cell>
          <cell r="AC231">
            <v>0</v>
          </cell>
          <cell r="AD231">
            <v>0.33339999999999997</v>
          </cell>
          <cell r="AE231">
            <v>0.36720000000000003</v>
          </cell>
          <cell r="AF231">
            <v>0</v>
          </cell>
          <cell r="AG231">
            <v>160.15</v>
          </cell>
        </row>
        <row r="232">
          <cell r="A232" t="str">
            <v>002517</v>
          </cell>
          <cell r="B232" t="str">
            <v>002517 - Chino Medical Group Inc</v>
          </cell>
          <cell r="C232" t="str">
            <v>San Bernardino</v>
          </cell>
          <cell r="F232">
            <v>3878</v>
          </cell>
          <cell r="G232">
            <v>1</v>
          </cell>
          <cell r="H232">
            <v>1</v>
          </cell>
          <cell r="I232">
            <v>50.983362234110778</v>
          </cell>
          <cell r="J232">
            <v>0</v>
          </cell>
          <cell r="K232">
            <v>0</v>
          </cell>
          <cell r="L232">
            <v>0</v>
          </cell>
          <cell r="M232">
            <v>0</v>
          </cell>
          <cell r="N232">
            <v>0</v>
          </cell>
          <cell r="O232">
            <v>0</v>
          </cell>
          <cell r="P232">
            <v>1</v>
          </cell>
          <cell r="Q232">
            <v>55.802547285084479</v>
          </cell>
          <cell r="R232">
            <v>0</v>
          </cell>
          <cell r="S232">
            <v>0</v>
          </cell>
          <cell r="T232">
            <v>0</v>
          </cell>
          <cell r="U232">
            <v>0</v>
          </cell>
          <cell r="V232">
            <v>0</v>
          </cell>
          <cell r="Y232">
            <v>1.7569495470693246E-2</v>
          </cell>
          <cell r="Z232">
            <v>1.0449999999999999</v>
          </cell>
          <cell r="AA232">
            <v>1</v>
          </cell>
          <cell r="AC232">
            <v>0</v>
          </cell>
          <cell r="AD232">
            <v>0</v>
          </cell>
          <cell r="AE232">
            <v>0</v>
          </cell>
          <cell r="AF232">
            <v>0</v>
          </cell>
          <cell r="AG232">
            <v>160.15</v>
          </cell>
        </row>
        <row r="233">
          <cell r="A233" t="str">
            <v>003111</v>
          </cell>
          <cell r="B233" t="str">
            <v>003111 - Primecare MG of Moreno Valley</v>
          </cell>
          <cell r="C233" t="str">
            <v>San Bernardino</v>
          </cell>
          <cell r="F233">
            <v>2621</v>
          </cell>
          <cell r="G233">
            <v>1</v>
          </cell>
          <cell r="H233">
            <v>1</v>
          </cell>
          <cell r="I233">
            <v>58.005424517909766</v>
          </cell>
          <cell r="J233">
            <v>0</v>
          </cell>
          <cell r="K233">
            <v>0</v>
          </cell>
          <cell r="L233">
            <v>0</v>
          </cell>
          <cell r="M233">
            <v>0</v>
          </cell>
          <cell r="N233">
            <v>0</v>
          </cell>
          <cell r="O233">
            <v>0</v>
          </cell>
          <cell r="P233">
            <v>1</v>
          </cell>
          <cell r="Q233">
            <v>64.880423992611085</v>
          </cell>
          <cell r="R233">
            <v>0</v>
          </cell>
          <cell r="S233">
            <v>0</v>
          </cell>
          <cell r="T233">
            <v>0</v>
          </cell>
          <cell r="U233">
            <v>0</v>
          </cell>
          <cell r="V233">
            <v>0</v>
          </cell>
          <cell r="Y233">
            <v>11.469803375420312</v>
          </cell>
          <cell r="Z233">
            <v>1.0449999999999999</v>
          </cell>
          <cell r="AA233">
            <v>1</v>
          </cell>
          <cell r="AC233">
            <v>0</v>
          </cell>
          <cell r="AD233">
            <v>1</v>
          </cell>
          <cell r="AE233">
            <v>0</v>
          </cell>
          <cell r="AF233">
            <v>0</v>
          </cell>
          <cell r="AG233">
            <v>160.15</v>
          </cell>
        </row>
        <row r="234">
          <cell r="A234" t="str">
            <v>004470</v>
          </cell>
          <cell r="B234" t="str">
            <v>004470 - Loma Linda University Health C</v>
          </cell>
          <cell r="C234" t="str">
            <v>San Bernardino</v>
          </cell>
          <cell r="F234">
            <v>5281</v>
          </cell>
          <cell r="G234">
            <v>1</v>
          </cell>
          <cell r="H234">
            <v>1</v>
          </cell>
          <cell r="I234">
            <v>55.572165989103681</v>
          </cell>
          <cell r="J234">
            <v>0</v>
          </cell>
          <cell r="K234">
            <v>0</v>
          </cell>
          <cell r="L234">
            <v>0</v>
          </cell>
          <cell r="M234">
            <v>0</v>
          </cell>
          <cell r="N234">
            <v>0</v>
          </cell>
          <cell r="O234">
            <v>0</v>
          </cell>
          <cell r="P234">
            <v>1</v>
          </cell>
          <cell r="Q234">
            <v>124.54349601465135</v>
          </cell>
          <cell r="R234">
            <v>0</v>
          </cell>
          <cell r="S234">
            <v>0</v>
          </cell>
          <cell r="T234">
            <v>0</v>
          </cell>
          <cell r="U234">
            <v>0</v>
          </cell>
          <cell r="V234">
            <v>0</v>
          </cell>
          <cell r="Y234">
            <v>6.0104723231746569</v>
          </cell>
          <cell r="Z234">
            <v>1.0449999999999999</v>
          </cell>
          <cell r="AA234">
            <v>1</v>
          </cell>
          <cell r="AC234">
            <v>0</v>
          </cell>
          <cell r="AD234">
            <v>0</v>
          </cell>
          <cell r="AE234">
            <v>0</v>
          </cell>
          <cell r="AF234">
            <v>0</v>
          </cell>
          <cell r="AG234">
            <v>160.15</v>
          </cell>
        </row>
        <row r="235">
          <cell r="A235" t="str">
            <v>004661</v>
          </cell>
          <cell r="B235" t="str">
            <v>004661 - Primecare MG of Chino Valley</v>
          </cell>
          <cell r="C235" t="str">
            <v>San Bernardino</v>
          </cell>
          <cell r="F235">
            <v>6310</v>
          </cell>
          <cell r="G235">
            <v>1</v>
          </cell>
          <cell r="H235">
            <v>1</v>
          </cell>
          <cell r="I235">
            <v>55.268755024277759</v>
          </cell>
          <cell r="J235">
            <v>0</v>
          </cell>
          <cell r="K235">
            <v>0</v>
          </cell>
          <cell r="L235">
            <v>0</v>
          </cell>
          <cell r="M235">
            <v>0</v>
          </cell>
          <cell r="N235">
            <v>0</v>
          </cell>
          <cell r="O235">
            <v>0</v>
          </cell>
          <cell r="P235">
            <v>1</v>
          </cell>
          <cell r="Q235">
            <v>54.078112872732888</v>
          </cell>
          <cell r="R235">
            <v>0</v>
          </cell>
          <cell r="S235">
            <v>0</v>
          </cell>
          <cell r="T235">
            <v>0</v>
          </cell>
          <cell r="U235">
            <v>0</v>
          </cell>
          <cell r="V235">
            <v>0</v>
          </cell>
          <cell r="Y235">
            <v>6.2752515602277903</v>
          </cell>
          <cell r="Z235">
            <v>1.0449999999999999</v>
          </cell>
          <cell r="AA235">
            <v>1</v>
          </cell>
          <cell r="AC235">
            <v>0</v>
          </cell>
          <cell r="AD235">
            <v>0</v>
          </cell>
          <cell r="AE235">
            <v>0</v>
          </cell>
          <cell r="AF235">
            <v>0</v>
          </cell>
          <cell r="AG235">
            <v>160.15</v>
          </cell>
        </row>
        <row r="236">
          <cell r="A236" t="str">
            <v>004704</v>
          </cell>
          <cell r="B236" t="str">
            <v>004704 - San Bernardino Medical Group</v>
          </cell>
          <cell r="C236" t="str">
            <v>San Bernardino</v>
          </cell>
          <cell r="F236">
            <v>4351</v>
          </cell>
          <cell r="G236">
            <v>1</v>
          </cell>
          <cell r="H236">
            <v>1</v>
          </cell>
          <cell r="I236">
            <v>44.381513835130221</v>
          </cell>
          <cell r="J236">
            <v>0</v>
          </cell>
          <cell r="K236">
            <v>0</v>
          </cell>
          <cell r="L236">
            <v>0</v>
          </cell>
          <cell r="M236">
            <v>0</v>
          </cell>
          <cell r="N236">
            <v>0</v>
          </cell>
          <cell r="O236">
            <v>0</v>
          </cell>
          <cell r="P236">
            <v>1</v>
          </cell>
          <cell r="Q236">
            <v>46.74371954495129</v>
          </cell>
          <cell r="R236">
            <v>0</v>
          </cell>
          <cell r="S236">
            <v>0</v>
          </cell>
          <cell r="T236">
            <v>0</v>
          </cell>
          <cell r="U236">
            <v>0</v>
          </cell>
          <cell r="V236">
            <v>38.07</v>
          </cell>
          <cell r="Y236">
            <v>8.3446841299960752</v>
          </cell>
          <cell r="Z236">
            <v>1.0449999999999999</v>
          </cell>
          <cell r="AA236">
            <v>1</v>
          </cell>
          <cell r="AC236">
            <v>0</v>
          </cell>
          <cell r="AD236">
            <v>0</v>
          </cell>
          <cell r="AE236">
            <v>0</v>
          </cell>
          <cell r="AF236">
            <v>0</v>
          </cell>
          <cell r="AG236">
            <v>160.15</v>
          </cell>
        </row>
        <row r="237">
          <cell r="A237" t="str">
            <v>004800</v>
          </cell>
          <cell r="B237" t="str">
            <v>004800 - St Mary/Choice Medical Group</v>
          </cell>
          <cell r="C237" t="str">
            <v>San Bernardino</v>
          </cell>
          <cell r="F237">
            <v>4257</v>
          </cell>
          <cell r="G237">
            <v>1</v>
          </cell>
          <cell r="H237">
            <v>1</v>
          </cell>
          <cell r="I237">
            <v>47.002608635193539</v>
          </cell>
          <cell r="J237">
            <v>0</v>
          </cell>
          <cell r="K237">
            <v>0</v>
          </cell>
          <cell r="L237">
            <v>0</v>
          </cell>
          <cell r="M237">
            <v>0</v>
          </cell>
          <cell r="N237">
            <v>41</v>
          </cell>
          <cell r="O237">
            <v>0</v>
          </cell>
          <cell r="P237">
            <v>1</v>
          </cell>
          <cell r="Q237">
            <v>72.812700806158986</v>
          </cell>
          <cell r="R237">
            <v>0</v>
          </cell>
          <cell r="S237">
            <v>0</v>
          </cell>
          <cell r="T237">
            <v>0</v>
          </cell>
          <cell r="U237">
            <v>0</v>
          </cell>
          <cell r="V237">
            <v>42</v>
          </cell>
          <cell r="Y237">
            <v>10.372434143551306</v>
          </cell>
          <cell r="Z237">
            <v>1.0449999999999999</v>
          </cell>
          <cell r="AA237">
            <v>1</v>
          </cell>
          <cell r="AC237">
            <v>0</v>
          </cell>
          <cell r="AD237">
            <v>0</v>
          </cell>
          <cell r="AE237">
            <v>0.28000000000000003</v>
          </cell>
          <cell r="AF237">
            <v>0</v>
          </cell>
          <cell r="AG237">
            <v>160.15</v>
          </cell>
        </row>
        <row r="238">
          <cell r="A238" t="str">
            <v>005261</v>
          </cell>
          <cell r="B238" t="str">
            <v>005261 - Inland Global Medical Group</v>
          </cell>
          <cell r="C238" t="str">
            <v>San Bernardino</v>
          </cell>
          <cell r="F238">
            <v>0</v>
          </cell>
          <cell r="G238">
            <v>1</v>
          </cell>
          <cell r="H238">
            <v>1</v>
          </cell>
          <cell r="I238">
            <v>47.749717468966359</v>
          </cell>
          <cell r="J238">
            <v>1</v>
          </cell>
          <cell r="K238">
            <v>0</v>
          </cell>
          <cell r="L238">
            <v>0</v>
          </cell>
          <cell r="M238">
            <v>0</v>
          </cell>
          <cell r="N238">
            <v>0</v>
          </cell>
          <cell r="O238">
            <v>0</v>
          </cell>
          <cell r="P238">
            <v>1</v>
          </cell>
          <cell r="Q238">
            <v>73.538865236138989</v>
          </cell>
          <cell r="R238">
            <v>0</v>
          </cell>
          <cell r="S238">
            <v>0</v>
          </cell>
          <cell r="T238">
            <v>0</v>
          </cell>
          <cell r="U238">
            <v>0</v>
          </cell>
          <cell r="V238">
            <v>0</v>
          </cell>
          <cell r="Y238">
            <v>1.3994824749019639E-2</v>
          </cell>
          <cell r="Z238">
            <v>1.0449999999999999</v>
          </cell>
          <cell r="AA238">
            <v>1</v>
          </cell>
          <cell r="AC238">
            <v>0</v>
          </cell>
          <cell r="AD238">
            <v>0</v>
          </cell>
          <cell r="AE238">
            <v>0</v>
          </cell>
          <cell r="AF238">
            <v>0</v>
          </cell>
          <cell r="AG238">
            <v>160.15</v>
          </cell>
        </row>
        <row r="239">
          <cell r="A239" t="str">
            <v>006045</v>
          </cell>
          <cell r="B239" t="str">
            <v>006045 - Primecare MG of Inland Valley</v>
          </cell>
          <cell r="C239" t="str">
            <v>San Bernardino</v>
          </cell>
          <cell r="F239">
            <v>12566</v>
          </cell>
          <cell r="G239">
            <v>1</v>
          </cell>
          <cell r="H239">
            <v>1</v>
          </cell>
          <cell r="I239">
            <v>55.646084445438731</v>
          </cell>
          <cell r="J239">
            <v>0</v>
          </cell>
          <cell r="K239">
            <v>0</v>
          </cell>
          <cell r="L239">
            <v>0</v>
          </cell>
          <cell r="M239">
            <v>0</v>
          </cell>
          <cell r="N239">
            <v>0</v>
          </cell>
          <cell r="O239">
            <v>0</v>
          </cell>
          <cell r="P239">
            <v>1</v>
          </cell>
          <cell r="Q239">
            <v>71.440549466480576</v>
          </cell>
          <cell r="R239">
            <v>0</v>
          </cell>
          <cell r="S239">
            <v>0</v>
          </cell>
          <cell r="T239">
            <v>0</v>
          </cell>
          <cell r="U239">
            <v>0</v>
          </cell>
          <cell r="V239">
            <v>0</v>
          </cell>
          <cell r="Y239">
            <v>6.2239223678271642</v>
          </cell>
          <cell r="Z239">
            <v>1.0449999999999999</v>
          </cell>
          <cell r="AA239">
            <v>1</v>
          </cell>
          <cell r="AC239">
            <v>0</v>
          </cell>
          <cell r="AD239">
            <v>0</v>
          </cell>
          <cell r="AE239">
            <v>0</v>
          </cell>
          <cell r="AF239">
            <v>0</v>
          </cell>
          <cell r="AG239">
            <v>160.15</v>
          </cell>
        </row>
        <row r="240">
          <cell r="A240" t="str">
            <v>012132</v>
          </cell>
          <cell r="B240" t="str">
            <v>012132 - Inland Health Care Group</v>
          </cell>
          <cell r="C240" t="str">
            <v>San Bernardino</v>
          </cell>
          <cell r="F240">
            <v>2385</v>
          </cell>
          <cell r="G240">
            <v>1</v>
          </cell>
          <cell r="H240">
            <v>1</v>
          </cell>
          <cell r="I240">
            <v>50.000588606654773</v>
          </cell>
          <cell r="J240">
            <v>0</v>
          </cell>
          <cell r="K240">
            <v>0</v>
          </cell>
          <cell r="L240">
            <v>0</v>
          </cell>
          <cell r="M240">
            <v>0</v>
          </cell>
          <cell r="N240">
            <v>41.75</v>
          </cell>
          <cell r="O240">
            <v>0</v>
          </cell>
          <cell r="P240">
            <v>1</v>
          </cell>
          <cell r="Q240">
            <v>52.133933847125057</v>
          </cell>
          <cell r="R240">
            <v>0</v>
          </cell>
          <cell r="S240">
            <v>0</v>
          </cell>
          <cell r="T240">
            <v>0</v>
          </cell>
          <cell r="U240">
            <v>0</v>
          </cell>
          <cell r="V240">
            <v>38.07</v>
          </cell>
          <cell r="Y240">
            <v>6.169208570096405</v>
          </cell>
          <cell r="Z240">
            <v>1.0449999999999999</v>
          </cell>
          <cell r="AA240">
            <v>1</v>
          </cell>
          <cell r="AC240">
            <v>0</v>
          </cell>
          <cell r="AD240">
            <v>1</v>
          </cell>
          <cell r="AE240">
            <v>0</v>
          </cell>
          <cell r="AF240">
            <v>0</v>
          </cell>
          <cell r="AG240">
            <v>160.15</v>
          </cell>
        </row>
        <row r="241">
          <cell r="A241" t="str">
            <v>012471</v>
          </cell>
          <cell r="B241" t="str">
            <v>012471 - Guardian Medical Associates Ip</v>
          </cell>
          <cell r="C241" t="str">
            <v>San Bernardino</v>
          </cell>
          <cell r="F241">
            <v>1153</v>
          </cell>
          <cell r="G241">
            <v>1</v>
          </cell>
          <cell r="H241">
            <v>1</v>
          </cell>
          <cell r="I241">
            <v>56.936656245175243</v>
          </cell>
          <cell r="J241">
            <v>0</v>
          </cell>
          <cell r="K241">
            <v>0</v>
          </cell>
          <cell r="L241">
            <v>0</v>
          </cell>
          <cell r="M241">
            <v>0</v>
          </cell>
          <cell r="N241">
            <v>0</v>
          </cell>
          <cell r="O241">
            <v>0</v>
          </cell>
          <cell r="P241">
            <v>1</v>
          </cell>
          <cell r="Q241">
            <v>54.463857134842357</v>
          </cell>
          <cell r="R241">
            <v>0</v>
          </cell>
          <cell r="S241">
            <v>0</v>
          </cell>
          <cell r="T241">
            <v>0</v>
          </cell>
          <cell r="U241">
            <v>0</v>
          </cell>
          <cell r="V241">
            <v>0</v>
          </cell>
          <cell r="Y241">
            <v>10.6128817010425</v>
          </cell>
          <cell r="Z241">
            <v>1.0449999999999999</v>
          </cell>
          <cell r="AA241">
            <v>1</v>
          </cell>
          <cell r="AC241">
            <v>0</v>
          </cell>
          <cell r="AD241">
            <v>1</v>
          </cell>
          <cell r="AE241">
            <v>0</v>
          </cell>
          <cell r="AF241">
            <v>0</v>
          </cell>
          <cell r="AG241">
            <v>160.15</v>
          </cell>
        </row>
        <row r="242">
          <cell r="A242" t="str">
            <v>013471</v>
          </cell>
          <cell r="B242" t="str">
            <v>013471 - Heritage Victor Valley Med Grp</v>
          </cell>
          <cell r="C242" t="str">
            <v>San Bernardino</v>
          </cell>
          <cell r="F242">
            <v>1489</v>
          </cell>
          <cell r="G242">
            <v>1</v>
          </cell>
          <cell r="H242">
            <v>1</v>
          </cell>
          <cell r="I242">
            <v>65.027007067469356</v>
          </cell>
          <cell r="J242">
            <v>0</v>
          </cell>
          <cell r="K242">
            <v>0</v>
          </cell>
          <cell r="L242">
            <v>0</v>
          </cell>
          <cell r="M242">
            <v>0</v>
          </cell>
          <cell r="N242">
            <v>0</v>
          </cell>
          <cell r="O242">
            <v>1</v>
          </cell>
          <cell r="P242">
            <v>1</v>
          </cell>
          <cell r="Q242">
            <v>48.622453487261794</v>
          </cell>
          <cell r="R242">
            <v>0</v>
          </cell>
          <cell r="S242">
            <v>0</v>
          </cell>
          <cell r="T242">
            <v>0</v>
          </cell>
          <cell r="U242">
            <v>0</v>
          </cell>
          <cell r="V242">
            <v>0</v>
          </cell>
          <cell r="Y242">
            <v>10.241037304634293</v>
          </cell>
          <cell r="Z242">
            <v>1.0449999999999999</v>
          </cell>
          <cell r="AA242">
            <v>1</v>
          </cell>
          <cell r="AC242">
            <v>0</v>
          </cell>
          <cell r="AD242">
            <v>0.5</v>
          </cell>
          <cell r="AE242">
            <v>0.2</v>
          </cell>
          <cell r="AF242">
            <v>0</v>
          </cell>
          <cell r="AG242">
            <v>160.15</v>
          </cell>
        </row>
        <row r="243">
          <cell r="A243" t="str">
            <v>013670</v>
          </cell>
          <cell r="B243" t="str">
            <v>013670 - Pinnacle Medical Group/An Affi</v>
          </cell>
          <cell r="C243" t="str">
            <v>San Bernardino</v>
          </cell>
          <cell r="F243">
            <v>1540</v>
          </cell>
          <cell r="G243">
            <v>1</v>
          </cell>
          <cell r="H243">
            <v>1</v>
          </cell>
          <cell r="I243">
            <v>58.170001666398072</v>
          </cell>
          <cell r="J243">
            <v>0</v>
          </cell>
          <cell r="K243">
            <v>0</v>
          </cell>
          <cell r="L243">
            <v>0</v>
          </cell>
          <cell r="M243">
            <v>0</v>
          </cell>
          <cell r="N243">
            <v>0</v>
          </cell>
          <cell r="O243">
            <v>0</v>
          </cell>
          <cell r="P243">
            <v>1</v>
          </cell>
          <cell r="Q243">
            <v>57.666138784853771</v>
          </cell>
          <cell r="R243">
            <v>0</v>
          </cell>
          <cell r="S243">
            <v>0</v>
          </cell>
          <cell r="T243">
            <v>0</v>
          </cell>
          <cell r="U243">
            <v>0</v>
          </cell>
          <cell r="V243">
            <v>0</v>
          </cell>
          <cell r="Y243">
            <v>6.7504544092355623</v>
          </cell>
          <cell r="Z243">
            <v>1.0449999999999999</v>
          </cell>
          <cell r="AA243">
            <v>1</v>
          </cell>
          <cell r="AC243">
            <v>0</v>
          </cell>
          <cell r="AD243">
            <v>0</v>
          </cell>
          <cell r="AE243">
            <v>0</v>
          </cell>
          <cell r="AF243">
            <v>0</v>
          </cell>
          <cell r="AG243">
            <v>160.15</v>
          </cell>
        </row>
        <row r="244">
          <cell r="A244" t="str">
            <v>014538</v>
          </cell>
          <cell r="B244" t="str">
            <v>014538 - Redlands Family Physicians</v>
          </cell>
          <cell r="C244" t="str">
            <v>San Bernardino</v>
          </cell>
          <cell r="F244">
            <v>338</v>
          </cell>
          <cell r="G244">
            <v>1</v>
          </cell>
          <cell r="H244">
            <v>1</v>
          </cell>
          <cell r="I244">
            <v>63.638810688126064</v>
          </cell>
          <cell r="J244">
            <v>1</v>
          </cell>
          <cell r="K244">
            <v>0</v>
          </cell>
          <cell r="L244">
            <v>0</v>
          </cell>
          <cell r="M244">
            <v>0</v>
          </cell>
          <cell r="N244">
            <v>0</v>
          </cell>
          <cell r="O244">
            <v>1</v>
          </cell>
          <cell r="P244">
            <v>1</v>
          </cell>
          <cell r="Q244">
            <v>41.877270308524359</v>
          </cell>
          <cell r="R244">
            <v>1</v>
          </cell>
          <cell r="S244">
            <v>0</v>
          </cell>
          <cell r="T244">
            <v>0</v>
          </cell>
          <cell r="U244">
            <v>0</v>
          </cell>
          <cell r="V244">
            <v>0</v>
          </cell>
          <cell r="Y244">
            <v>5.1861773322451965</v>
          </cell>
          <cell r="Z244">
            <v>1.0449999999999999</v>
          </cell>
          <cell r="AA244">
            <v>1</v>
          </cell>
          <cell r="AC244">
            <v>0</v>
          </cell>
          <cell r="AD244">
            <v>0.33339999999999997</v>
          </cell>
          <cell r="AE244">
            <v>0.27100000000000002</v>
          </cell>
          <cell r="AF244">
            <v>0</v>
          </cell>
          <cell r="AG244">
            <v>160.15</v>
          </cell>
        </row>
        <row r="245">
          <cell r="A245" t="str">
            <v>014659</v>
          </cell>
          <cell r="B245" t="str">
            <v>014659 - High Desert Primary Care MG</v>
          </cell>
          <cell r="C245" t="str">
            <v>San Bernardino</v>
          </cell>
          <cell r="F245">
            <v>2875</v>
          </cell>
          <cell r="G245">
            <v>1</v>
          </cell>
          <cell r="H245">
            <v>1</v>
          </cell>
          <cell r="I245">
            <v>51.231722048522748</v>
          </cell>
          <cell r="J245">
            <v>0</v>
          </cell>
          <cell r="K245">
            <v>0</v>
          </cell>
          <cell r="L245">
            <v>0</v>
          </cell>
          <cell r="M245">
            <v>0</v>
          </cell>
          <cell r="N245">
            <v>0</v>
          </cell>
          <cell r="O245">
            <v>0</v>
          </cell>
          <cell r="P245">
            <v>1</v>
          </cell>
          <cell r="Q245">
            <v>65.150863015272677</v>
          </cell>
          <cell r="R245">
            <v>0</v>
          </cell>
          <cell r="S245">
            <v>0</v>
          </cell>
          <cell r="T245">
            <v>0</v>
          </cell>
          <cell r="U245">
            <v>0</v>
          </cell>
          <cell r="V245">
            <v>0</v>
          </cell>
          <cell r="Y245">
            <v>11.134052941525299</v>
          </cell>
          <cell r="Z245">
            <v>1.0449999999999999</v>
          </cell>
          <cell r="AA245">
            <v>1</v>
          </cell>
          <cell r="AC245">
            <v>0</v>
          </cell>
          <cell r="AD245">
            <v>0</v>
          </cell>
          <cell r="AE245">
            <v>0.26500000000000001</v>
          </cell>
          <cell r="AF245">
            <v>0</v>
          </cell>
          <cell r="AG245">
            <v>160.15</v>
          </cell>
        </row>
        <row r="246">
          <cell r="A246" t="str">
            <v>014780</v>
          </cell>
          <cell r="B246" t="str">
            <v>014780 - United Family Care of Rialto</v>
          </cell>
          <cell r="C246" t="str">
            <v>San Bernardino</v>
          </cell>
          <cell r="F246">
            <v>1213</v>
          </cell>
          <cell r="G246">
            <v>1</v>
          </cell>
          <cell r="H246">
            <v>1</v>
          </cell>
          <cell r="I246">
            <v>49.848019727247141</v>
          </cell>
          <cell r="J246">
            <v>0</v>
          </cell>
          <cell r="K246">
            <v>0</v>
          </cell>
          <cell r="L246">
            <v>0</v>
          </cell>
          <cell r="M246">
            <v>0</v>
          </cell>
          <cell r="N246">
            <v>0</v>
          </cell>
          <cell r="O246">
            <v>0</v>
          </cell>
          <cell r="P246">
            <v>1</v>
          </cell>
          <cell r="Q246">
            <v>60.381311171365354</v>
          </cell>
          <cell r="R246">
            <v>0</v>
          </cell>
          <cell r="S246">
            <v>0</v>
          </cell>
          <cell r="T246">
            <v>0</v>
          </cell>
          <cell r="U246">
            <v>0</v>
          </cell>
          <cell r="V246">
            <v>0</v>
          </cell>
          <cell r="Y246">
            <v>6.4950233614292854</v>
          </cell>
          <cell r="Z246">
            <v>1.0449999999999999</v>
          </cell>
          <cell r="AA246">
            <v>1</v>
          </cell>
          <cell r="AC246">
            <v>0</v>
          </cell>
          <cell r="AD246">
            <v>0.33339999999999997</v>
          </cell>
          <cell r="AE246">
            <v>0.2155</v>
          </cell>
          <cell r="AF246">
            <v>0</v>
          </cell>
          <cell r="AG246">
            <v>160.15</v>
          </cell>
        </row>
        <row r="247">
          <cell r="A247" t="str">
            <v>014782</v>
          </cell>
          <cell r="B247" t="str">
            <v>014782 - United Family Care of Fontana</v>
          </cell>
          <cell r="C247" t="str">
            <v>San Bernardino</v>
          </cell>
          <cell r="F247">
            <v>2122</v>
          </cell>
          <cell r="G247">
            <v>1</v>
          </cell>
          <cell r="H247">
            <v>1</v>
          </cell>
          <cell r="I247">
            <v>49.8439735034612</v>
          </cell>
          <cell r="J247">
            <v>0</v>
          </cell>
          <cell r="K247">
            <v>0</v>
          </cell>
          <cell r="L247">
            <v>0</v>
          </cell>
          <cell r="M247">
            <v>0</v>
          </cell>
          <cell r="N247">
            <v>0</v>
          </cell>
          <cell r="O247">
            <v>0</v>
          </cell>
          <cell r="P247">
            <v>1</v>
          </cell>
          <cell r="Q247">
            <v>58.545677172373814</v>
          </cell>
          <cell r="R247">
            <v>0</v>
          </cell>
          <cell r="S247">
            <v>0</v>
          </cell>
          <cell r="T247">
            <v>0</v>
          </cell>
          <cell r="U247">
            <v>0</v>
          </cell>
          <cell r="V247">
            <v>0</v>
          </cell>
          <cell r="Y247">
            <v>6.8396027283635616</v>
          </cell>
          <cell r="Z247">
            <v>1.0449999999999999</v>
          </cell>
          <cell r="AA247">
            <v>1</v>
          </cell>
          <cell r="AC247">
            <v>0</v>
          </cell>
          <cell r="AD247">
            <v>0.33339999999999997</v>
          </cell>
          <cell r="AE247">
            <v>0.2155</v>
          </cell>
          <cell r="AF247">
            <v>0</v>
          </cell>
          <cell r="AG247">
            <v>160.15</v>
          </cell>
        </row>
        <row r="248">
          <cell r="A248" t="str">
            <v>014783</v>
          </cell>
          <cell r="B248" t="str">
            <v>014783 - United Family Care of San Bern</v>
          </cell>
          <cell r="C248" t="str">
            <v>San Bernardino</v>
          </cell>
          <cell r="F248">
            <v>403</v>
          </cell>
          <cell r="G248">
            <v>1</v>
          </cell>
          <cell r="H248">
            <v>1</v>
          </cell>
          <cell r="I248">
            <v>50.064150708100726</v>
          </cell>
          <cell r="J248">
            <v>0</v>
          </cell>
          <cell r="K248">
            <v>0</v>
          </cell>
          <cell r="L248">
            <v>0</v>
          </cell>
          <cell r="M248">
            <v>0</v>
          </cell>
          <cell r="N248">
            <v>0</v>
          </cell>
          <cell r="O248">
            <v>0</v>
          </cell>
          <cell r="P248">
            <v>1</v>
          </cell>
          <cell r="Q248">
            <v>61.361781709420924</v>
          </cell>
          <cell r="R248">
            <v>0</v>
          </cell>
          <cell r="S248">
            <v>0</v>
          </cell>
          <cell r="T248">
            <v>0</v>
          </cell>
          <cell r="U248">
            <v>0</v>
          </cell>
          <cell r="V248">
            <v>0</v>
          </cell>
          <cell r="Y248">
            <v>6.2106316998243232</v>
          </cell>
          <cell r="Z248">
            <v>1.0449999999999999</v>
          </cell>
          <cell r="AA248">
            <v>1</v>
          </cell>
          <cell r="AC248">
            <v>0</v>
          </cell>
          <cell r="AD248">
            <v>0.33339999999999997</v>
          </cell>
          <cell r="AE248">
            <v>0.2155</v>
          </cell>
          <cell r="AF248">
            <v>0</v>
          </cell>
          <cell r="AG248">
            <v>160.15</v>
          </cell>
        </row>
        <row r="249">
          <cell r="A249" t="str">
            <v>015260</v>
          </cell>
          <cell r="B249" t="str">
            <v>015260 - Victor Valley IPA Medical Grou</v>
          </cell>
          <cell r="C249" t="str">
            <v>San Bernardino</v>
          </cell>
          <cell r="F249">
            <v>0</v>
          </cell>
          <cell r="G249">
            <v>1</v>
          </cell>
          <cell r="H249">
            <v>1</v>
          </cell>
          <cell r="I249">
            <v>67.690842350106323</v>
          </cell>
          <cell r="J249">
            <v>1</v>
          </cell>
          <cell r="K249">
            <v>0</v>
          </cell>
          <cell r="L249">
            <v>0</v>
          </cell>
          <cell r="M249">
            <v>0</v>
          </cell>
          <cell r="N249">
            <v>0</v>
          </cell>
          <cell r="O249">
            <v>1</v>
          </cell>
          <cell r="P249">
            <v>1</v>
          </cell>
          <cell r="Q249">
            <v>49.928938693603612</v>
          </cell>
          <cell r="R249">
            <v>1</v>
          </cell>
          <cell r="S249">
            <v>0</v>
          </cell>
          <cell r="T249">
            <v>0</v>
          </cell>
          <cell r="U249">
            <v>0</v>
          </cell>
          <cell r="V249">
            <v>0</v>
          </cell>
          <cell r="Y249">
            <v>10.761526310371066</v>
          </cell>
          <cell r="Z249">
            <v>1.0449999999999999</v>
          </cell>
          <cell r="AA249">
            <v>1</v>
          </cell>
          <cell r="AC249">
            <v>0</v>
          </cell>
          <cell r="AD249">
            <v>0.33339999999999997</v>
          </cell>
          <cell r="AE249">
            <v>0.42</v>
          </cell>
          <cell r="AF249">
            <v>0</v>
          </cell>
          <cell r="AG249">
            <v>160.15</v>
          </cell>
        </row>
        <row r="250">
          <cell r="A250" t="str">
            <v>017282</v>
          </cell>
          <cell r="B250" t="str">
            <v>017282 - Desert Valley Medical Group</v>
          </cell>
          <cell r="C250" t="str">
            <v>San Bernardino</v>
          </cell>
          <cell r="F250">
            <v>6629</v>
          </cell>
          <cell r="G250">
            <v>1</v>
          </cell>
          <cell r="H250">
            <v>1</v>
          </cell>
          <cell r="I250">
            <v>51.222442607431454</v>
          </cell>
          <cell r="J250">
            <v>0</v>
          </cell>
          <cell r="K250">
            <v>0</v>
          </cell>
          <cell r="L250">
            <v>0</v>
          </cell>
          <cell r="M250">
            <v>0</v>
          </cell>
          <cell r="N250">
            <v>0</v>
          </cell>
          <cell r="O250">
            <v>0</v>
          </cell>
          <cell r="P250">
            <v>1</v>
          </cell>
          <cell r="Q250">
            <v>66.153725357616196</v>
          </cell>
          <cell r="R250">
            <v>0</v>
          </cell>
          <cell r="S250">
            <v>0</v>
          </cell>
          <cell r="T250">
            <v>0</v>
          </cell>
          <cell r="U250">
            <v>0</v>
          </cell>
          <cell r="V250">
            <v>0</v>
          </cell>
          <cell r="Y250">
            <v>6.0356923218070158</v>
          </cell>
          <cell r="Z250">
            <v>1.0449999999999999</v>
          </cell>
          <cell r="AA250">
            <v>1</v>
          </cell>
          <cell r="AC250">
            <v>0</v>
          </cell>
          <cell r="AD250">
            <v>0</v>
          </cell>
          <cell r="AE250">
            <v>0</v>
          </cell>
          <cell r="AF250">
            <v>0</v>
          </cell>
          <cell r="AG250">
            <v>160.15</v>
          </cell>
        </row>
        <row r="251">
          <cell r="A251" t="str">
            <v>017771</v>
          </cell>
          <cell r="B251" t="str">
            <v>017771 - Upland Medical Group</v>
          </cell>
          <cell r="C251" t="str">
            <v>San Bernardino</v>
          </cell>
          <cell r="F251">
            <v>2560</v>
          </cell>
          <cell r="G251">
            <v>1</v>
          </cell>
          <cell r="H251">
            <v>1</v>
          </cell>
          <cell r="I251">
            <v>50.842394509803917</v>
          </cell>
          <cell r="J251">
            <v>0</v>
          </cell>
          <cell r="K251">
            <v>0</v>
          </cell>
          <cell r="L251">
            <v>0</v>
          </cell>
          <cell r="M251">
            <v>0</v>
          </cell>
          <cell r="N251">
            <v>0</v>
          </cell>
          <cell r="O251">
            <v>0</v>
          </cell>
          <cell r="P251">
            <v>1</v>
          </cell>
          <cell r="Q251">
            <v>77.667542933868887</v>
          </cell>
          <cell r="R251">
            <v>0</v>
          </cell>
          <cell r="S251">
            <v>0</v>
          </cell>
          <cell r="T251">
            <v>0</v>
          </cell>
          <cell r="U251">
            <v>0</v>
          </cell>
          <cell r="V251">
            <v>0</v>
          </cell>
          <cell r="Y251">
            <v>3.7805886504463344</v>
          </cell>
          <cell r="Z251">
            <v>1.0449999999999999</v>
          </cell>
          <cell r="AA251">
            <v>1</v>
          </cell>
          <cell r="AC251">
            <v>0</v>
          </cell>
          <cell r="AD251">
            <v>0</v>
          </cell>
          <cell r="AE251">
            <v>0</v>
          </cell>
          <cell r="AF251">
            <v>0</v>
          </cell>
          <cell r="AG251">
            <v>160.15</v>
          </cell>
        </row>
        <row r="252">
          <cell r="A252" t="str">
            <v>017890</v>
          </cell>
          <cell r="B252" t="str">
            <v>017890 - Alpha Care Medical Group</v>
          </cell>
          <cell r="C252" t="str">
            <v>San Bernardino</v>
          </cell>
          <cell r="F252">
            <v>28</v>
          </cell>
          <cell r="G252">
            <v>1</v>
          </cell>
          <cell r="H252">
            <v>1</v>
          </cell>
          <cell r="I252">
            <v>42.597296470588233</v>
          </cell>
          <cell r="J252">
            <v>0</v>
          </cell>
          <cell r="K252">
            <v>0</v>
          </cell>
          <cell r="L252">
            <v>0</v>
          </cell>
          <cell r="M252">
            <v>0</v>
          </cell>
          <cell r="N252">
            <v>0</v>
          </cell>
          <cell r="O252">
            <v>0</v>
          </cell>
          <cell r="P252">
            <v>1</v>
          </cell>
          <cell r="Q252">
            <v>86.163304710850326</v>
          </cell>
          <cell r="R252">
            <v>0</v>
          </cell>
          <cell r="S252">
            <v>0</v>
          </cell>
          <cell r="T252">
            <v>0</v>
          </cell>
          <cell r="U252">
            <v>0</v>
          </cell>
          <cell r="V252">
            <v>0</v>
          </cell>
          <cell r="Y252">
            <v>4.9289785356198639</v>
          </cell>
          <cell r="Z252">
            <v>1.0449999999999999</v>
          </cell>
          <cell r="AA252">
            <v>1</v>
          </cell>
          <cell r="AC252">
            <v>0.15</v>
          </cell>
          <cell r="AD252">
            <v>0</v>
          </cell>
          <cell r="AE252">
            <v>0</v>
          </cell>
          <cell r="AF252">
            <v>0</v>
          </cell>
          <cell r="AG252">
            <v>160.15</v>
          </cell>
        </row>
        <row r="253">
          <cell r="A253" t="str">
            <v>001035</v>
          </cell>
          <cell r="B253" t="str">
            <v>001035 - Sharp Rees-Stealy Medical Grp</v>
          </cell>
          <cell r="C253" t="str">
            <v>San Diego</v>
          </cell>
          <cell r="F253">
            <v>32026</v>
          </cell>
          <cell r="G253">
            <v>1</v>
          </cell>
          <cell r="H253">
            <v>1</v>
          </cell>
          <cell r="I253">
            <v>63.162075229975024</v>
          </cell>
          <cell r="J253">
            <v>0</v>
          </cell>
          <cell r="K253">
            <v>0</v>
          </cell>
          <cell r="L253">
            <v>0</v>
          </cell>
          <cell r="M253">
            <v>0</v>
          </cell>
          <cell r="N253">
            <v>52.740001999999997</v>
          </cell>
          <cell r="O253">
            <v>1</v>
          </cell>
          <cell r="P253">
            <v>1</v>
          </cell>
          <cell r="Q253">
            <v>58.110930237794292</v>
          </cell>
          <cell r="R253">
            <v>0</v>
          </cell>
          <cell r="S253">
            <v>0</v>
          </cell>
          <cell r="T253">
            <v>0</v>
          </cell>
          <cell r="U253">
            <v>0</v>
          </cell>
          <cell r="V253">
            <v>48.68</v>
          </cell>
          <cell r="Y253">
            <v>4.0351916548282212</v>
          </cell>
          <cell r="Z253">
            <v>1.0449999999999999</v>
          </cell>
          <cell r="AA253">
            <v>1</v>
          </cell>
          <cell r="AC253">
            <v>0</v>
          </cell>
          <cell r="AD253">
            <v>1</v>
          </cell>
          <cell r="AE253">
            <v>0</v>
          </cell>
          <cell r="AF253">
            <v>0</v>
          </cell>
          <cell r="AG253">
            <v>165.9</v>
          </cell>
        </row>
        <row r="254">
          <cell r="A254" t="str">
            <v>001038</v>
          </cell>
          <cell r="B254" t="str">
            <v>001038 - Sharp Mission Park Med Grp</v>
          </cell>
          <cell r="C254" t="str">
            <v>San Diego</v>
          </cell>
          <cell r="F254">
            <v>8780</v>
          </cell>
          <cell r="G254">
            <v>1</v>
          </cell>
          <cell r="H254">
            <v>1</v>
          </cell>
          <cell r="I254">
            <v>65.253257503803965</v>
          </cell>
          <cell r="J254">
            <v>0</v>
          </cell>
          <cell r="K254">
            <v>0</v>
          </cell>
          <cell r="L254">
            <v>0</v>
          </cell>
          <cell r="M254">
            <v>0</v>
          </cell>
          <cell r="N254">
            <v>55.299999</v>
          </cell>
          <cell r="O254">
            <v>1</v>
          </cell>
          <cell r="P254">
            <v>1</v>
          </cell>
          <cell r="Q254">
            <v>52.515570441982383</v>
          </cell>
          <cell r="R254">
            <v>0</v>
          </cell>
          <cell r="S254">
            <v>0</v>
          </cell>
          <cell r="T254">
            <v>0</v>
          </cell>
          <cell r="U254">
            <v>0</v>
          </cell>
          <cell r="V254">
            <v>0</v>
          </cell>
          <cell r="Y254">
            <v>4.0182663107873733</v>
          </cell>
          <cell r="Z254">
            <v>1.0449999999999999</v>
          </cell>
          <cell r="AA254">
            <v>1</v>
          </cell>
          <cell r="AC254">
            <v>1E-4</v>
          </cell>
          <cell r="AD254">
            <v>1</v>
          </cell>
          <cell r="AE254">
            <v>0</v>
          </cell>
          <cell r="AF254">
            <v>0</v>
          </cell>
          <cell r="AG254">
            <v>165.9</v>
          </cell>
        </row>
        <row r="255">
          <cell r="A255" t="str">
            <v>003682</v>
          </cell>
          <cell r="B255" t="str">
            <v>003682 - Scripps Clinic/San Diego</v>
          </cell>
          <cell r="C255" t="str">
            <v>San Diego</v>
          </cell>
          <cell r="F255">
            <v>25647</v>
          </cell>
          <cell r="G255">
            <v>1</v>
          </cell>
          <cell r="H255">
            <v>1</v>
          </cell>
          <cell r="I255">
            <v>89.950692046803155</v>
          </cell>
          <cell r="J255">
            <v>1</v>
          </cell>
          <cell r="K255">
            <v>0</v>
          </cell>
          <cell r="L255">
            <v>0</v>
          </cell>
          <cell r="M255">
            <v>0</v>
          </cell>
          <cell r="N255">
            <v>0</v>
          </cell>
          <cell r="O255">
            <v>0</v>
          </cell>
          <cell r="P255">
            <v>1</v>
          </cell>
          <cell r="Q255">
            <v>63.571663526957614</v>
          </cell>
          <cell r="R255">
            <v>0</v>
          </cell>
          <cell r="S255">
            <v>0</v>
          </cell>
          <cell r="T255">
            <v>0</v>
          </cell>
          <cell r="U255">
            <v>0</v>
          </cell>
          <cell r="V255">
            <v>0</v>
          </cell>
          <cell r="Y255">
            <v>3.7442233246990613</v>
          </cell>
          <cell r="Z255">
            <v>1.0449999999999999</v>
          </cell>
          <cell r="AA255">
            <v>1</v>
          </cell>
          <cell r="AC255">
            <v>0</v>
          </cell>
          <cell r="AD255">
            <v>0</v>
          </cell>
          <cell r="AE255">
            <v>0</v>
          </cell>
          <cell r="AF255">
            <v>0</v>
          </cell>
          <cell r="AG255">
            <v>165.9</v>
          </cell>
        </row>
        <row r="256">
          <cell r="A256" t="str">
            <v>004164</v>
          </cell>
          <cell r="B256" t="str">
            <v>004164 - Imperial Cnty Phys Medical Grp</v>
          </cell>
          <cell r="C256" t="str">
            <v>San Diego</v>
          </cell>
          <cell r="F256">
            <v>4150</v>
          </cell>
          <cell r="G256">
            <v>1</v>
          </cell>
          <cell r="H256">
            <v>1</v>
          </cell>
          <cell r="I256">
            <v>65.158640819964361</v>
          </cell>
          <cell r="J256">
            <v>0</v>
          </cell>
          <cell r="K256">
            <v>0</v>
          </cell>
          <cell r="L256">
            <v>0</v>
          </cell>
          <cell r="M256">
            <v>0</v>
          </cell>
          <cell r="N256">
            <v>0</v>
          </cell>
          <cell r="O256">
            <v>0</v>
          </cell>
          <cell r="P256">
            <v>1</v>
          </cell>
          <cell r="Q256">
            <v>97.606817052324587</v>
          </cell>
          <cell r="R256">
            <v>0</v>
          </cell>
          <cell r="S256">
            <v>0</v>
          </cell>
          <cell r="T256">
            <v>0</v>
          </cell>
          <cell r="U256">
            <v>0</v>
          </cell>
          <cell r="V256">
            <v>0</v>
          </cell>
          <cell r="Y256">
            <v>4.5677160899207996</v>
          </cell>
          <cell r="Z256">
            <v>1.0449999999999999</v>
          </cell>
          <cell r="AA256">
            <v>1</v>
          </cell>
          <cell r="AC256">
            <v>0</v>
          </cell>
          <cell r="AD256">
            <v>0</v>
          </cell>
          <cell r="AE256">
            <v>0</v>
          </cell>
          <cell r="AF256">
            <v>0</v>
          </cell>
          <cell r="AG256">
            <v>165.9</v>
          </cell>
        </row>
        <row r="257">
          <cell r="A257" t="str">
            <v>004395</v>
          </cell>
          <cell r="B257" t="str">
            <v>004395 - Sharp Community Medical Group</v>
          </cell>
          <cell r="C257" t="str">
            <v>San Diego</v>
          </cell>
          <cell r="F257">
            <v>6068</v>
          </cell>
          <cell r="G257">
            <v>1</v>
          </cell>
          <cell r="H257">
            <v>1</v>
          </cell>
          <cell r="I257">
            <v>61.948925364805639</v>
          </cell>
          <cell r="J257">
            <v>0</v>
          </cell>
          <cell r="K257">
            <v>0</v>
          </cell>
          <cell r="L257">
            <v>0</v>
          </cell>
          <cell r="M257">
            <v>55.639999000000003</v>
          </cell>
          <cell r="N257">
            <v>0</v>
          </cell>
          <cell r="O257">
            <v>1</v>
          </cell>
          <cell r="P257">
            <v>1</v>
          </cell>
          <cell r="Q257">
            <v>57.829170452827604</v>
          </cell>
          <cell r="R257">
            <v>0</v>
          </cell>
          <cell r="S257">
            <v>0</v>
          </cell>
          <cell r="T257">
            <v>0</v>
          </cell>
          <cell r="U257">
            <v>54.290000999999997</v>
          </cell>
          <cell r="V257">
            <v>0</v>
          </cell>
          <cell r="Y257">
            <v>3.6582557343714943</v>
          </cell>
          <cell r="Z257">
            <v>1.0449999999999999</v>
          </cell>
          <cell r="AA257">
            <v>1</v>
          </cell>
          <cell r="AC257">
            <v>1E-4</v>
          </cell>
          <cell r="AD257">
            <v>0</v>
          </cell>
          <cell r="AE257">
            <v>0</v>
          </cell>
          <cell r="AF257">
            <v>0</v>
          </cell>
          <cell r="AG257">
            <v>165.9</v>
          </cell>
        </row>
        <row r="258">
          <cell r="A258" t="str">
            <v>004589</v>
          </cell>
          <cell r="B258" t="str">
            <v>004589 - Ucsd Medical Group</v>
          </cell>
          <cell r="C258" t="str">
            <v>San Diego</v>
          </cell>
          <cell r="F258">
            <v>6050</v>
          </cell>
          <cell r="G258">
            <v>1</v>
          </cell>
          <cell r="H258">
            <v>1</v>
          </cell>
          <cell r="I258">
            <v>59.527525137723174</v>
          </cell>
          <cell r="J258">
            <v>0</v>
          </cell>
          <cell r="K258">
            <v>0</v>
          </cell>
          <cell r="L258">
            <v>0</v>
          </cell>
          <cell r="M258">
            <v>0</v>
          </cell>
          <cell r="N258">
            <v>0</v>
          </cell>
          <cell r="O258">
            <v>0</v>
          </cell>
          <cell r="P258">
            <v>1</v>
          </cell>
          <cell r="Q258">
            <v>82.394066778771972</v>
          </cell>
          <cell r="R258">
            <v>0</v>
          </cell>
          <cell r="S258">
            <v>0</v>
          </cell>
          <cell r="T258">
            <v>0</v>
          </cell>
          <cell r="U258">
            <v>0</v>
          </cell>
          <cell r="V258">
            <v>0</v>
          </cell>
          <cell r="Y258">
            <v>3.7885792642704876</v>
          </cell>
          <cell r="Z258">
            <v>1.0449999999999999</v>
          </cell>
          <cell r="AA258">
            <v>1</v>
          </cell>
          <cell r="AC258">
            <v>0</v>
          </cell>
          <cell r="AD258">
            <v>1</v>
          </cell>
          <cell r="AE258">
            <v>0</v>
          </cell>
          <cell r="AF258">
            <v>0</v>
          </cell>
          <cell r="AG258">
            <v>165.9</v>
          </cell>
        </row>
        <row r="259">
          <cell r="A259" t="str">
            <v>004602</v>
          </cell>
          <cell r="B259" t="str">
            <v>004602 - Mercy Physicians Medical Group</v>
          </cell>
          <cell r="C259" t="str">
            <v>San Diego</v>
          </cell>
          <cell r="F259">
            <v>5909</v>
          </cell>
          <cell r="G259">
            <v>1</v>
          </cell>
          <cell r="H259">
            <v>1</v>
          </cell>
          <cell r="I259">
            <v>58.020356521964771</v>
          </cell>
          <cell r="J259">
            <v>0</v>
          </cell>
          <cell r="K259">
            <v>0</v>
          </cell>
          <cell r="L259">
            <v>0</v>
          </cell>
          <cell r="M259">
            <v>0</v>
          </cell>
          <cell r="N259">
            <v>0</v>
          </cell>
          <cell r="O259">
            <v>0</v>
          </cell>
          <cell r="P259">
            <v>1</v>
          </cell>
          <cell r="Q259">
            <v>58.656357274054557</v>
          </cell>
          <cell r="R259">
            <v>0</v>
          </cell>
          <cell r="S259">
            <v>0</v>
          </cell>
          <cell r="T259">
            <v>0</v>
          </cell>
          <cell r="U259">
            <v>0</v>
          </cell>
          <cell r="V259">
            <v>0</v>
          </cell>
          <cell r="Y259">
            <v>3.6158392823702359</v>
          </cell>
          <cell r="Z259">
            <v>1.0449999999999999</v>
          </cell>
          <cell r="AA259">
            <v>1</v>
          </cell>
          <cell r="AC259">
            <v>0</v>
          </cell>
          <cell r="AD259">
            <v>0</v>
          </cell>
          <cell r="AE259">
            <v>0</v>
          </cell>
          <cell r="AF259">
            <v>0</v>
          </cell>
          <cell r="AG259">
            <v>165.9</v>
          </cell>
        </row>
        <row r="260">
          <cell r="A260" t="str">
            <v>004773</v>
          </cell>
          <cell r="B260" t="str">
            <v>004773 - San Diego Phys Mg/Chula Vista</v>
          </cell>
          <cell r="C260" t="str">
            <v>San Diego</v>
          </cell>
          <cell r="F260">
            <v>2971</v>
          </cell>
          <cell r="G260">
            <v>1</v>
          </cell>
          <cell r="H260">
            <v>1</v>
          </cell>
          <cell r="I260">
            <v>54.840791808576618</v>
          </cell>
          <cell r="J260">
            <v>0</v>
          </cell>
          <cell r="K260">
            <v>0</v>
          </cell>
          <cell r="L260">
            <v>0</v>
          </cell>
          <cell r="M260">
            <v>0</v>
          </cell>
          <cell r="N260">
            <v>0</v>
          </cell>
          <cell r="O260">
            <v>0</v>
          </cell>
          <cell r="P260">
            <v>1</v>
          </cell>
          <cell r="Q260">
            <v>84.346775940488655</v>
          </cell>
          <cell r="R260">
            <v>0</v>
          </cell>
          <cell r="S260">
            <v>0</v>
          </cell>
          <cell r="T260">
            <v>0</v>
          </cell>
          <cell r="U260">
            <v>0</v>
          </cell>
          <cell r="V260">
            <v>0</v>
          </cell>
          <cell r="Y260">
            <v>3.8852536544096874</v>
          </cell>
          <cell r="Z260">
            <v>1.0449999999999999</v>
          </cell>
          <cell r="AA260">
            <v>1</v>
          </cell>
          <cell r="AC260">
            <v>0</v>
          </cell>
          <cell r="AD260">
            <v>0</v>
          </cell>
          <cell r="AE260">
            <v>0</v>
          </cell>
          <cell r="AF260">
            <v>0</v>
          </cell>
          <cell r="AG260">
            <v>165.9</v>
          </cell>
        </row>
        <row r="261">
          <cell r="A261" t="str">
            <v>005350</v>
          </cell>
          <cell r="B261" t="str">
            <v>005350 - Park Terrace Medical Associate</v>
          </cell>
          <cell r="C261" t="str">
            <v>San Diego</v>
          </cell>
          <cell r="F261">
            <v>4944</v>
          </cell>
          <cell r="G261">
            <v>1</v>
          </cell>
          <cell r="H261">
            <v>1</v>
          </cell>
          <cell r="I261">
            <v>58.565370444237246</v>
          </cell>
          <cell r="J261">
            <v>0</v>
          </cell>
          <cell r="K261">
            <v>0</v>
          </cell>
          <cell r="L261">
            <v>0</v>
          </cell>
          <cell r="M261">
            <v>0</v>
          </cell>
          <cell r="N261">
            <v>0</v>
          </cell>
          <cell r="O261">
            <v>1</v>
          </cell>
          <cell r="P261">
            <v>1</v>
          </cell>
          <cell r="Q261">
            <v>49.721414834506362</v>
          </cell>
          <cell r="R261">
            <v>0</v>
          </cell>
          <cell r="S261">
            <v>0</v>
          </cell>
          <cell r="T261">
            <v>0</v>
          </cell>
          <cell r="U261">
            <v>0</v>
          </cell>
          <cell r="V261">
            <v>0</v>
          </cell>
          <cell r="Y261">
            <v>3.9400214724120861</v>
          </cell>
          <cell r="Z261">
            <v>1.0449999999999999</v>
          </cell>
          <cell r="AA261">
            <v>1</v>
          </cell>
          <cell r="AC261">
            <v>0.1</v>
          </cell>
          <cell r="AD261">
            <v>0</v>
          </cell>
          <cell r="AE261">
            <v>0</v>
          </cell>
          <cell r="AF261">
            <v>0</v>
          </cell>
          <cell r="AG261">
            <v>165.9</v>
          </cell>
        </row>
        <row r="262">
          <cell r="A262" t="str">
            <v>005375</v>
          </cell>
          <cell r="B262" t="str">
            <v>005375 - San Diego Phys Mg/No Coastal</v>
          </cell>
          <cell r="C262" t="str">
            <v>San Diego</v>
          </cell>
          <cell r="F262">
            <v>3535</v>
          </cell>
          <cell r="G262">
            <v>1</v>
          </cell>
          <cell r="H262">
            <v>1</v>
          </cell>
          <cell r="I262">
            <v>56.829001051080404</v>
          </cell>
          <cell r="J262">
            <v>0</v>
          </cell>
          <cell r="K262">
            <v>0</v>
          </cell>
          <cell r="L262">
            <v>0</v>
          </cell>
          <cell r="M262">
            <v>0</v>
          </cell>
          <cell r="N262">
            <v>0</v>
          </cell>
          <cell r="O262">
            <v>0</v>
          </cell>
          <cell r="P262">
            <v>1</v>
          </cell>
          <cell r="Q262">
            <v>63.192805590904463</v>
          </cell>
          <cell r="R262">
            <v>0</v>
          </cell>
          <cell r="S262">
            <v>0</v>
          </cell>
          <cell r="T262">
            <v>0</v>
          </cell>
          <cell r="U262">
            <v>0</v>
          </cell>
          <cell r="V262">
            <v>0</v>
          </cell>
          <cell r="Y262">
            <v>3.6919784774390645</v>
          </cell>
          <cell r="Z262">
            <v>1.0449999999999999</v>
          </cell>
          <cell r="AA262">
            <v>1</v>
          </cell>
          <cell r="AC262">
            <v>0</v>
          </cell>
          <cell r="AD262">
            <v>0</v>
          </cell>
          <cell r="AE262">
            <v>0</v>
          </cell>
          <cell r="AF262">
            <v>0</v>
          </cell>
          <cell r="AG262">
            <v>165.9</v>
          </cell>
        </row>
        <row r="263">
          <cell r="A263" t="str">
            <v>005517</v>
          </cell>
          <cell r="B263" t="str">
            <v>005517 - Sharp Coronado/Smp</v>
          </cell>
          <cell r="C263" t="str">
            <v>San Diego</v>
          </cell>
          <cell r="F263">
            <v>637</v>
          </cell>
          <cell r="G263">
            <v>1</v>
          </cell>
          <cell r="H263">
            <v>1</v>
          </cell>
          <cell r="I263">
            <v>61.899007671725009</v>
          </cell>
          <cell r="J263">
            <v>0</v>
          </cell>
          <cell r="K263">
            <v>0</v>
          </cell>
          <cell r="L263">
            <v>0</v>
          </cell>
          <cell r="M263">
            <v>0</v>
          </cell>
          <cell r="N263">
            <v>55.150002000000001</v>
          </cell>
          <cell r="O263">
            <v>1</v>
          </cell>
          <cell r="P263">
            <v>1</v>
          </cell>
          <cell r="Q263">
            <v>55.941689126973735</v>
          </cell>
          <cell r="R263">
            <v>0</v>
          </cell>
          <cell r="S263">
            <v>0</v>
          </cell>
          <cell r="T263">
            <v>0</v>
          </cell>
          <cell r="U263">
            <v>0</v>
          </cell>
          <cell r="V263">
            <v>51.32</v>
          </cell>
          <cell r="Y263">
            <v>3.7610340008372543</v>
          </cell>
          <cell r="Z263">
            <v>1.0449999999999999</v>
          </cell>
          <cell r="AA263">
            <v>1</v>
          </cell>
          <cell r="AC263">
            <v>1E-4</v>
          </cell>
          <cell r="AD263">
            <v>0</v>
          </cell>
          <cell r="AE263">
            <v>0</v>
          </cell>
          <cell r="AF263">
            <v>0</v>
          </cell>
          <cell r="AG263">
            <v>165.9</v>
          </cell>
        </row>
        <row r="264">
          <cell r="A264" t="str">
            <v>006039</v>
          </cell>
          <cell r="B264" t="str">
            <v>006039 - Primary Care Associated MG</v>
          </cell>
          <cell r="C264" t="str">
            <v>San Diego</v>
          </cell>
          <cell r="F264">
            <v>2484</v>
          </cell>
          <cell r="G264">
            <v>1</v>
          </cell>
          <cell r="H264">
            <v>1</v>
          </cell>
          <cell r="I264">
            <v>50.568872990998656</v>
          </cell>
          <cell r="J264">
            <v>0</v>
          </cell>
          <cell r="K264">
            <v>0</v>
          </cell>
          <cell r="L264">
            <v>0</v>
          </cell>
          <cell r="M264">
            <v>0</v>
          </cell>
          <cell r="N264">
            <v>0</v>
          </cell>
          <cell r="O264">
            <v>1</v>
          </cell>
          <cell r="P264">
            <v>1</v>
          </cell>
          <cell r="Q264">
            <v>59.951091402616107</v>
          </cell>
          <cell r="R264">
            <v>0</v>
          </cell>
          <cell r="S264">
            <v>0</v>
          </cell>
          <cell r="T264">
            <v>0</v>
          </cell>
          <cell r="U264">
            <v>0</v>
          </cell>
          <cell r="V264">
            <v>0</v>
          </cell>
          <cell r="Y264">
            <v>3.7006386712204971</v>
          </cell>
          <cell r="Z264">
            <v>1.0449999999999999</v>
          </cell>
          <cell r="AA264">
            <v>1</v>
          </cell>
          <cell r="AC264">
            <v>0.1</v>
          </cell>
          <cell r="AD264">
            <v>0</v>
          </cell>
          <cell r="AE264">
            <v>0</v>
          </cell>
          <cell r="AF264">
            <v>0</v>
          </cell>
          <cell r="AG264">
            <v>165.9</v>
          </cell>
        </row>
        <row r="265">
          <cell r="A265" t="str">
            <v>006129</v>
          </cell>
          <cell r="B265" t="str">
            <v>006129 - Sharp Comm/Chula Vista</v>
          </cell>
          <cell r="C265" t="str">
            <v>San Diego</v>
          </cell>
          <cell r="F265">
            <v>5645</v>
          </cell>
          <cell r="G265">
            <v>1</v>
          </cell>
          <cell r="H265">
            <v>1</v>
          </cell>
          <cell r="I265">
            <v>63.386570692511356</v>
          </cell>
          <cell r="J265">
            <v>0</v>
          </cell>
          <cell r="K265">
            <v>0</v>
          </cell>
          <cell r="L265">
            <v>0</v>
          </cell>
          <cell r="M265">
            <v>0</v>
          </cell>
          <cell r="N265">
            <v>56.209999000000003</v>
          </cell>
          <cell r="O265">
            <v>1</v>
          </cell>
          <cell r="P265">
            <v>1</v>
          </cell>
          <cell r="Q265">
            <v>58.295225341182203</v>
          </cell>
          <cell r="R265">
            <v>0</v>
          </cell>
          <cell r="S265">
            <v>0</v>
          </cell>
          <cell r="T265">
            <v>0</v>
          </cell>
          <cell r="U265">
            <v>0</v>
          </cell>
          <cell r="V265">
            <v>54.849997999999999</v>
          </cell>
          <cell r="Y265">
            <v>3.7139675526087932</v>
          </cell>
          <cell r="Z265">
            <v>1.0449999999999999</v>
          </cell>
          <cell r="AA265">
            <v>1</v>
          </cell>
          <cell r="AC265">
            <v>1E-4</v>
          </cell>
          <cell r="AD265">
            <v>0</v>
          </cell>
          <cell r="AE265">
            <v>0</v>
          </cell>
          <cell r="AF265">
            <v>0</v>
          </cell>
          <cell r="AG265">
            <v>165.9</v>
          </cell>
        </row>
        <row r="266">
          <cell r="A266" t="str">
            <v>006130</v>
          </cell>
          <cell r="B266" t="str">
            <v>006130 - Sharp Community Med Grp-Grossm</v>
          </cell>
          <cell r="C266" t="str">
            <v>San Diego</v>
          </cell>
          <cell r="F266">
            <v>8032</v>
          </cell>
          <cell r="G266">
            <v>1</v>
          </cell>
          <cell r="H266">
            <v>1</v>
          </cell>
          <cell r="I266">
            <v>62.542921115413442</v>
          </cell>
          <cell r="J266">
            <v>0</v>
          </cell>
          <cell r="K266">
            <v>0</v>
          </cell>
          <cell r="L266">
            <v>0</v>
          </cell>
          <cell r="M266">
            <v>55.830002</v>
          </cell>
          <cell r="N266">
            <v>0</v>
          </cell>
          <cell r="O266">
            <v>1</v>
          </cell>
          <cell r="P266">
            <v>1</v>
          </cell>
          <cell r="Q266">
            <v>58.728798873584651</v>
          </cell>
          <cell r="R266">
            <v>0</v>
          </cell>
          <cell r="S266">
            <v>0</v>
          </cell>
          <cell r="T266">
            <v>0</v>
          </cell>
          <cell r="U266">
            <v>54.52</v>
          </cell>
          <cell r="V266">
            <v>0</v>
          </cell>
          <cell r="Y266">
            <v>3.7186517530706227</v>
          </cell>
          <cell r="Z266">
            <v>1.0449999999999999</v>
          </cell>
          <cell r="AA266">
            <v>1</v>
          </cell>
          <cell r="AC266">
            <v>1E-4</v>
          </cell>
          <cell r="AD266">
            <v>0</v>
          </cell>
          <cell r="AE266">
            <v>0</v>
          </cell>
          <cell r="AF266">
            <v>0</v>
          </cell>
          <cell r="AG266">
            <v>165.9</v>
          </cell>
        </row>
        <row r="267">
          <cell r="A267" t="str">
            <v>007932</v>
          </cell>
          <cell r="B267" t="str">
            <v>007932 - Multicultural Primary Care</v>
          </cell>
          <cell r="C267" t="str">
            <v>San Diego</v>
          </cell>
          <cell r="F267">
            <v>1565</v>
          </cell>
          <cell r="G267">
            <v>1</v>
          </cell>
          <cell r="H267">
            <v>1</v>
          </cell>
          <cell r="I267">
            <v>50.636698174044625</v>
          </cell>
          <cell r="J267">
            <v>0</v>
          </cell>
          <cell r="K267">
            <v>0</v>
          </cell>
          <cell r="L267">
            <v>0</v>
          </cell>
          <cell r="M267">
            <v>0</v>
          </cell>
          <cell r="N267">
            <v>0</v>
          </cell>
          <cell r="O267">
            <v>0</v>
          </cell>
          <cell r="P267">
            <v>1</v>
          </cell>
          <cell r="Q267">
            <v>65.340826434444239</v>
          </cell>
          <cell r="R267">
            <v>0</v>
          </cell>
          <cell r="S267">
            <v>0</v>
          </cell>
          <cell r="T267">
            <v>0</v>
          </cell>
          <cell r="U267">
            <v>0</v>
          </cell>
          <cell r="V267">
            <v>0</v>
          </cell>
          <cell r="Y267">
            <v>3.9186254117201602</v>
          </cell>
          <cell r="Z267">
            <v>1.0449999999999999</v>
          </cell>
          <cell r="AA267">
            <v>1</v>
          </cell>
          <cell r="AC267">
            <v>0</v>
          </cell>
          <cell r="AD267">
            <v>0</v>
          </cell>
          <cell r="AE267">
            <v>0</v>
          </cell>
          <cell r="AF267">
            <v>0</v>
          </cell>
          <cell r="AG267">
            <v>165.9</v>
          </cell>
        </row>
        <row r="268">
          <cell r="A268" t="str">
            <v>008054</v>
          </cell>
          <cell r="B268" t="str">
            <v>008054 - San Diego Phys Mg/East County</v>
          </cell>
          <cell r="C268" t="str">
            <v>San Diego</v>
          </cell>
          <cell r="F268">
            <v>2053</v>
          </cell>
          <cell r="G268">
            <v>1</v>
          </cell>
          <cell r="H268">
            <v>1</v>
          </cell>
          <cell r="I268">
            <v>53.258311360425431</v>
          </cell>
          <cell r="J268">
            <v>0</v>
          </cell>
          <cell r="K268">
            <v>0</v>
          </cell>
          <cell r="L268">
            <v>0</v>
          </cell>
          <cell r="M268">
            <v>0</v>
          </cell>
          <cell r="N268">
            <v>0</v>
          </cell>
          <cell r="O268">
            <v>0</v>
          </cell>
          <cell r="P268">
            <v>1</v>
          </cell>
          <cell r="Q268">
            <v>151.5619681926031</v>
          </cell>
          <cell r="R268">
            <v>0</v>
          </cell>
          <cell r="S268">
            <v>0</v>
          </cell>
          <cell r="T268">
            <v>0</v>
          </cell>
          <cell r="U268">
            <v>0</v>
          </cell>
          <cell r="V268">
            <v>0</v>
          </cell>
          <cell r="Y268">
            <v>3.8132869832175502</v>
          </cell>
          <cell r="Z268">
            <v>1.0449999999999999</v>
          </cell>
          <cell r="AA268">
            <v>1</v>
          </cell>
          <cell r="AC268">
            <v>0</v>
          </cell>
          <cell r="AD268">
            <v>0</v>
          </cell>
          <cell r="AE268">
            <v>0</v>
          </cell>
          <cell r="AF268">
            <v>0</v>
          </cell>
          <cell r="AG268">
            <v>165.9</v>
          </cell>
        </row>
        <row r="269">
          <cell r="A269" t="str">
            <v>009822</v>
          </cell>
          <cell r="B269" t="str">
            <v>009822 - Sharp Encinitas/Smp</v>
          </cell>
          <cell r="C269" t="str">
            <v>San Diego</v>
          </cell>
          <cell r="F269">
            <v>853</v>
          </cell>
          <cell r="G269">
            <v>1</v>
          </cell>
          <cell r="H269">
            <v>1</v>
          </cell>
          <cell r="I269">
            <v>61.883631122345719</v>
          </cell>
          <cell r="J269">
            <v>0</v>
          </cell>
          <cell r="K269">
            <v>0</v>
          </cell>
          <cell r="L269">
            <v>0</v>
          </cell>
          <cell r="M269">
            <v>0</v>
          </cell>
          <cell r="N269">
            <v>55.32</v>
          </cell>
          <cell r="O269">
            <v>1</v>
          </cell>
          <cell r="P269">
            <v>1</v>
          </cell>
          <cell r="Q269">
            <v>58.51079872166796</v>
          </cell>
          <cell r="R269">
            <v>0</v>
          </cell>
          <cell r="S269">
            <v>0</v>
          </cell>
          <cell r="T269">
            <v>0</v>
          </cell>
          <cell r="U269">
            <v>0</v>
          </cell>
          <cell r="V269">
            <v>51.720001000000003</v>
          </cell>
          <cell r="Y269">
            <v>3.8702071769127531</v>
          </cell>
          <cell r="Z269">
            <v>1.0449999999999999</v>
          </cell>
          <cell r="AA269">
            <v>1</v>
          </cell>
          <cell r="AC269">
            <v>1E-4</v>
          </cell>
          <cell r="AD269">
            <v>1</v>
          </cell>
          <cell r="AE269">
            <v>0</v>
          </cell>
          <cell r="AF269">
            <v>0</v>
          </cell>
          <cell r="AG269">
            <v>165.9</v>
          </cell>
        </row>
        <row r="270">
          <cell r="A270" t="str">
            <v>012104</v>
          </cell>
          <cell r="B270" t="str">
            <v>012104 - San Diego Phys Mg/Union Pacifi</v>
          </cell>
          <cell r="C270" t="str">
            <v>San Diego</v>
          </cell>
          <cell r="F270">
            <v>802</v>
          </cell>
          <cell r="G270">
            <v>1</v>
          </cell>
          <cell r="H270">
            <v>1</v>
          </cell>
          <cell r="I270">
            <v>57.039195151507506</v>
          </cell>
          <cell r="J270">
            <v>0</v>
          </cell>
          <cell r="K270">
            <v>0</v>
          </cell>
          <cell r="L270">
            <v>0</v>
          </cell>
          <cell r="M270">
            <v>0</v>
          </cell>
          <cell r="N270">
            <v>0</v>
          </cell>
          <cell r="O270">
            <v>0</v>
          </cell>
          <cell r="P270">
            <v>1</v>
          </cell>
          <cell r="Q270">
            <v>88.068248537874695</v>
          </cell>
          <cell r="R270">
            <v>0</v>
          </cell>
          <cell r="S270">
            <v>0</v>
          </cell>
          <cell r="T270">
            <v>0</v>
          </cell>
          <cell r="U270">
            <v>0</v>
          </cell>
          <cell r="V270">
            <v>0</v>
          </cell>
          <cell r="Y270">
            <v>4.0134921266310313</v>
          </cell>
          <cell r="Z270">
            <v>1.0449999999999999</v>
          </cell>
          <cell r="AA270">
            <v>1</v>
          </cell>
          <cell r="AC270">
            <v>0</v>
          </cell>
          <cell r="AD270">
            <v>0</v>
          </cell>
          <cell r="AE270">
            <v>0</v>
          </cell>
          <cell r="AF270">
            <v>0</v>
          </cell>
          <cell r="AG270">
            <v>165.9</v>
          </cell>
        </row>
        <row r="271">
          <cell r="A271" t="str">
            <v>012482</v>
          </cell>
          <cell r="B271" t="str">
            <v>012482 - Mid-County Physicians Medical</v>
          </cell>
          <cell r="C271" t="str">
            <v>San Diego</v>
          </cell>
          <cell r="F271">
            <v>1152</v>
          </cell>
          <cell r="G271">
            <v>1</v>
          </cell>
          <cell r="H271">
            <v>1</v>
          </cell>
          <cell r="I271">
            <v>50.696282041213024</v>
          </cell>
          <cell r="J271">
            <v>0</v>
          </cell>
          <cell r="K271">
            <v>0</v>
          </cell>
          <cell r="L271">
            <v>0</v>
          </cell>
          <cell r="M271">
            <v>0</v>
          </cell>
          <cell r="N271">
            <v>0</v>
          </cell>
          <cell r="O271">
            <v>0</v>
          </cell>
          <cell r="P271">
            <v>1</v>
          </cell>
          <cell r="Q271">
            <v>59.840364839844355</v>
          </cell>
          <cell r="R271">
            <v>0</v>
          </cell>
          <cell r="S271">
            <v>0</v>
          </cell>
          <cell r="T271">
            <v>0</v>
          </cell>
          <cell r="U271">
            <v>0</v>
          </cell>
          <cell r="V271">
            <v>0</v>
          </cell>
          <cell r="Y271">
            <v>4.0771820507048906</v>
          </cell>
          <cell r="Z271">
            <v>1.0449999999999999</v>
          </cell>
          <cell r="AA271">
            <v>1</v>
          </cell>
          <cell r="AC271">
            <v>0.15</v>
          </cell>
          <cell r="AD271">
            <v>0</v>
          </cell>
          <cell r="AE271">
            <v>0</v>
          </cell>
          <cell r="AF271">
            <v>0</v>
          </cell>
          <cell r="AG271">
            <v>165.9</v>
          </cell>
        </row>
        <row r="272">
          <cell r="A272" t="str">
            <v>014128</v>
          </cell>
          <cell r="B272" t="str">
            <v>014128 - Sharp Comm/Coronado</v>
          </cell>
          <cell r="C272" t="str">
            <v>San Diego</v>
          </cell>
          <cell r="F272">
            <v>1040</v>
          </cell>
          <cell r="G272">
            <v>1</v>
          </cell>
          <cell r="H272">
            <v>1</v>
          </cell>
          <cell r="I272">
            <v>66.319801843771529</v>
          </cell>
          <cell r="J272">
            <v>0</v>
          </cell>
          <cell r="K272">
            <v>0</v>
          </cell>
          <cell r="L272">
            <v>0</v>
          </cell>
          <cell r="M272">
            <v>56.709999000000003</v>
          </cell>
          <cell r="N272">
            <v>0</v>
          </cell>
          <cell r="O272">
            <v>1</v>
          </cell>
          <cell r="P272">
            <v>1</v>
          </cell>
          <cell r="Q272">
            <v>62.286748048146947</v>
          </cell>
          <cell r="R272">
            <v>0</v>
          </cell>
          <cell r="S272">
            <v>0</v>
          </cell>
          <cell r="T272">
            <v>0</v>
          </cell>
          <cell r="U272">
            <v>55.389999000000003</v>
          </cell>
          <cell r="V272">
            <v>0</v>
          </cell>
          <cell r="Y272">
            <v>3.8453571443688421</v>
          </cell>
          <cell r="Z272">
            <v>1.0449999999999999</v>
          </cell>
          <cell r="AA272">
            <v>1</v>
          </cell>
          <cell r="AC272">
            <v>1E-4</v>
          </cell>
          <cell r="AD272">
            <v>0</v>
          </cell>
          <cell r="AE272">
            <v>0</v>
          </cell>
          <cell r="AF272">
            <v>0</v>
          </cell>
          <cell r="AG272">
            <v>165.9</v>
          </cell>
        </row>
        <row r="273">
          <cell r="A273" t="str">
            <v>014174</v>
          </cell>
          <cell r="B273" t="str">
            <v>014174 - Sharp Comm/Inland North</v>
          </cell>
          <cell r="C273" t="str">
            <v>San Diego</v>
          </cell>
          <cell r="F273">
            <v>3011</v>
          </cell>
          <cell r="G273">
            <v>1</v>
          </cell>
          <cell r="H273">
            <v>1</v>
          </cell>
          <cell r="I273">
            <v>55.929631075977078</v>
          </cell>
          <cell r="J273">
            <v>0</v>
          </cell>
          <cell r="K273">
            <v>0</v>
          </cell>
          <cell r="L273">
            <v>0</v>
          </cell>
          <cell r="M273">
            <v>50.810001</v>
          </cell>
          <cell r="N273">
            <v>0</v>
          </cell>
          <cell r="O273">
            <v>1</v>
          </cell>
          <cell r="P273">
            <v>1</v>
          </cell>
          <cell r="Q273">
            <v>60.216261122354773</v>
          </cell>
          <cell r="R273">
            <v>0</v>
          </cell>
          <cell r="S273">
            <v>0</v>
          </cell>
          <cell r="T273">
            <v>0</v>
          </cell>
          <cell r="U273">
            <v>0</v>
          </cell>
          <cell r="V273">
            <v>0</v>
          </cell>
          <cell r="Y273">
            <v>3.5723903555650653</v>
          </cell>
          <cell r="Z273">
            <v>1.0449999999999999</v>
          </cell>
          <cell r="AA273">
            <v>1</v>
          </cell>
          <cell r="AC273">
            <v>1E-4</v>
          </cell>
          <cell r="AD273">
            <v>0</v>
          </cell>
          <cell r="AE273">
            <v>0</v>
          </cell>
          <cell r="AF273">
            <v>0</v>
          </cell>
          <cell r="AG273">
            <v>165.9</v>
          </cell>
        </row>
        <row r="274">
          <cell r="A274" t="str">
            <v>014411</v>
          </cell>
          <cell r="B274" t="str">
            <v>014411 - Childrens Physicians Medical</v>
          </cell>
          <cell r="C274" t="str">
            <v>San Diego</v>
          </cell>
          <cell r="F274">
            <v>11735</v>
          </cell>
          <cell r="G274">
            <v>1</v>
          </cell>
          <cell r="H274">
            <v>1</v>
          </cell>
          <cell r="I274">
            <v>74.303019606219195</v>
          </cell>
          <cell r="J274">
            <v>0</v>
          </cell>
          <cell r="K274">
            <v>0</v>
          </cell>
          <cell r="L274">
            <v>0</v>
          </cell>
          <cell r="M274">
            <v>0</v>
          </cell>
          <cell r="N274">
            <v>0</v>
          </cell>
          <cell r="O274">
            <v>1</v>
          </cell>
          <cell r="P274">
            <v>1</v>
          </cell>
          <cell r="Q274">
            <v>64.302439140287845</v>
          </cell>
          <cell r="R274">
            <v>0</v>
          </cell>
          <cell r="S274">
            <v>0</v>
          </cell>
          <cell r="T274">
            <v>0</v>
          </cell>
          <cell r="U274">
            <v>0</v>
          </cell>
          <cell r="V274">
            <v>29.26</v>
          </cell>
          <cell r="Y274">
            <v>7.3337563429787389</v>
          </cell>
          <cell r="Z274">
            <v>1.0449999999999999</v>
          </cell>
          <cell r="AA274">
            <v>1</v>
          </cell>
          <cell r="AC274">
            <v>1E-4</v>
          </cell>
          <cell r="AD274">
            <v>1</v>
          </cell>
          <cell r="AE274">
            <v>0</v>
          </cell>
          <cell r="AF274">
            <v>0</v>
          </cell>
          <cell r="AG274">
            <v>165.9</v>
          </cell>
        </row>
        <row r="275">
          <cell r="A275" t="str">
            <v>014748</v>
          </cell>
          <cell r="B275" t="str">
            <v>014748 - Cassidy Medical Group/Pcamg</v>
          </cell>
          <cell r="C275" t="str">
            <v>San Diego</v>
          </cell>
          <cell r="F275">
            <v>3610</v>
          </cell>
          <cell r="G275">
            <v>1</v>
          </cell>
          <cell r="H275">
            <v>1</v>
          </cell>
          <cell r="I275">
            <v>54.578644353563092</v>
          </cell>
          <cell r="J275">
            <v>0</v>
          </cell>
          <cell r="K275">
            <v>0</v>
          </cell>
          <cell r="L275">
            <v>0</v>
          </cell>
          <cell r="M275">
            <v>0</v>
          </cell>
          <cell r="N275">
            <v>0</v>
          </cell>
          <cell r="O275">
            <v>1</v>
          </cell>
          <cell r="P275">
            <v>1</v>
          </cell>
          <cell r="Q275">
            <v>53.6699143560176</v>
          </cell>
          <cell r="R275">
            <v>0</v>
          </cell>
          <cell r="S275">
            <v>0</v>
          </cell>
          <cell r="T275">
            <v>0</v>
          </cell>
          <cell r="U275">
            <v>0</v>
          </cell>
          <cell r="V275">
            <v>0</v>
          </cell>
          <cell r="Y275">
            <v>4.086340640495024</v>
          </cell>
          <cell r="Z275">
            <v>1.0449999999999999</v>
          </cell>
          <cell r="AA275">
            <v>1</v>
          </cell>
          <cell r="AC275">
            <v>0.1</v>
          </cell>
          <cell r="AD275">
            <v>1</v>
          </cell>
          <cell r="AE275">
            <v>0</v>
          </cell>
          <cell r="AF275">
            <v>0</v>
          </cell>
          <cell r="AG275">
            <v>165.9</v>
          </cell>
        </row>
        <row r="276">
          <cell r="A276" t="str">
            <v>014889</v>
          </cell>
          <cell r="B276" t="str">
            <v>014889 - Greater Tri-Cities IPA Medical</v>
          </cell>
          <cell r="C276" t="str">
            <v>San Diego</v>
          </cell>
          <cell r="F276">
            <v>1824</v>
          </cell>
          <cell r="G276">
            <v>1</v>
          </cell>
          <cell r="H276">
            <v>1</v>
          </cell>
          <cell r="I276">
            <v>51.376668229003918</v>
          </cell>
          <cell r="J276">
            <v>0</v>
          </cell>
          <cell r="K276">
            <v>0</v>
          </cell>
          <cell r="L276">
            <v>0</v>
          </cell>
          <cell r="M276">
            <v>0</v>
          </cell>
          <cell r="N276">
            <v>0</v>
          </cell>
          <cell r="O276">
            <v>1</v>
          </cell>
          <cell r="P276">
            <v>1</v>
          </cell>
          <cell r="Q276">
            <v>52.494951437943968</v>
          </cell>
          <cell r="R276">
            <v>0</v>
          </cell>
          <cell r="S276">
            <v>0</v>
          </cell>
          <cell r="T276">
            <v>0</v>
          </cell>
          <cell r="U276">
            <v>0</v>
          </cell>
          <cell r="V276">
            <v>0</v>
          </cell>
          <cell r="Y276">
            <v>4.3066997590048963</v>
          </cell>
          <cell r="Z276">
            <v>1.0449999999999999</v>
          </cell>
          <cell r="AA276">
            <v>1</v>
          </cell>
          <cell r="AC276">
            <v>0.15</v>
          </cell>
          <cell r="AD276">
            <v>1</v>
          </cell>
          <cell r="AE276">
            <v>0</v>
          </cell>
          <cell r="AF276">
            <v>0</v>
          </cell>
          <cell r="AG276">
            <v>165.9</v>
          </cell>
        </row>
        <row r="277">
          <cell r="A277" t="str">
            <v>014893</v>
          </cell>
          <cell r="B277" t="str">
            <v>014893 - Scripps Clinic/Penn Elm</v>
          </cell>
          <cell r="C277" t="str">
            <v>San Diego</v>
          </cell>
          <cell r="F277">
            <v>4301</v>
          </cell>
          <cell r="G277">
            <v>1</v>
          </cell>
          <cell r="H277">
            <v>1</v>
          </cell>
          <cell r="I277">
            <v>60.057693004594576</v>
          </cell>
          <cell r="J277">
            <v>0</v>
          </cell>
          <cell r="K277">
            <v>0</v>
          </cell>
          <cell r="L277">
            <v>0</v>
          </cell>
          <cell r="M277">
            <v>0</v>
          </cell>
          <cell r="N277">
            <v>0</v>
          </cell>
          <cell r="O277">
            <v>0</v>
          </cell>
          <cell r="P277">
            <v>1</v>
          </cell>
          <cell r="Q277">
            <v>71.799250202567535</v>
          </cell>
          <cell r="R277">
            <v>0</v>
          </cell>
          <cell r="S277">
            <v>0</v>
          </cell>
          <cell r="T277">
            <v>0</v>
          </cell>
          <cell r="U277">
            <v>0</v>
          </cell>
          <cell r="V277">
            <v>0</v>
          </cell>
          <cell r="Y277">
            <v>2.4213200091322159E-2</v>
          </cell>
          <cell r="Z277">
            <v>1.0449999999999999</v>
          </cell>
          <cell r="AA277">
            <v>1</v>
          </cell>
          <cell r="AC277">
            <v>0</v>
          </cell>
          <cell r="AD277">
            <v>1</v>
          </cell>
          <cell r="AE277">
            <v>0</v>
          </cell>
          <cell r="AF277">
            <v>0</v>
          </cell>
          <cell r="AG277">
            <v>165.9</v>
          </cell>
        </row>
        <row r="278">
          <cell r="A278" t="str">
            <v>015882</v>
          </cell>
          <cell r="B278" t="str">
            <v>015882 - SCMG/Graybill</v>
          </cell>
          <cell r="C278" t="str">
            <v>San Diego</v>
          </cell>
          <cell r="F278">
            <v>4224</v>
          </cell>
          <cell r="G278">
            <v>1</v>
          </cell>
          <cell r="H278">
            <v>1</v>
          </cell>
          <cell r="I278">
            <v>63.517650154221393</v>
          </cell>
          <cell r="J278">
            <v>0</v>
          </cell>
          <cell r="K278">
            <v>0</v>
          </cell>
          <cell r="L278">
            <v>0</v>
          </cell>
          <cell r="M278">
            <v>51</v>
          </cell>
          <cell r="N278">
            <v>0</v>
          </cell>
          <cell r="O278">
            <v>1</v>
          </cell>
          <cell r="P278">
            <v>1</v>
          </cell>
          <cell r="Q278">
            <v>55.300939356673055</v>
          </cell>
          <cell r="R278">
            <v>0</v>
          </cell>
          <cell r="S278">
            <v>0</v>
          </cell>
          <cell r="T278">
            <v>0</v>
          </cell>
          <cell r="U278">
            <v>0</v>
          </cell>
          <cell r="V278">
            <v>0</v>
          </cell>
          <cell r="Y278">
            <v>3.9558806857575899</v>
          </cell>
          <cell r="Z278">
            <v>1.0449999999999999</v>
          </cell>
          <cell r="AA278">
            <v>1</v>
          </cell>
          <cell r="AC278">
            <v>1E-4</v>
          </cell>
          <cell r="AD278">
            <v>1</v>
          </cell>
          <cell r="AE278">
            <v>0</v>
          </cell>
          <cell r="AF278">
            <v>0</v>
          </cell>
          <cell r="AG278">
            <v>165.9</v>
          </cell>
        </row>
        <row r="279">
          <cell r="A279" t="str">
            <v>016134</v>
          </cell>
          <cell r="B279" t="str">
            <v>016134 - Scripps Mercy Medical Group</v>
          </cell>
          <cell r="C279" t="str">
            <v>San Diego</v>
          </cell>
          <cell r="F279">
            <v>3128</v>
          </cell>
          <cell r="G279">
            <v>1</v>
          </cell>
          <cell r="H279">
            <v>1</v>
          </cell>
          <cell r="I279">
            <v>70.736471649110044</v>
          </cell>
          <cell r="J279">
            <v>0</v>
          </cell>
          <cell r="K279">
            <v>0</v>
          </cell>
          <cell r="L279">
            <v>0</v>
          </cell>
          <cell r="M279">
            <v>0</v>
          </cell>
          <cell r="N279">
            <v>0</v>
          </cell>
          <cell r="O279">
            <v>1</v>
          </cell>
          <cell r="P279">
            <v>1</v>
          </cell>
          <cell r="Q279">
            <v>55.050303157718268</v>
          </cell>
          <cell r="R279">
            <v>0</v>
          </cell>
          <cell r="S279">
            <v>0</v>
          </cell>
          <cell r="T279">
            <v>0</v>
          </cell>
          <cell r="U279">
            <v>0</v>
          </cell>
          <cell r="V279">
            <v>0</v>
          </cell>
          <cell r="Y279">
            <v>3.8569030247743612</v>
          </cell>
          <cell r="Z279">
            <v>1.0449999999999999</v>
          </cell>
          <cell r="AA279">
            <v>1</v>
          </cell>
          <cell r="AC279">
            <v>0</v>
          </cell>
          <cell r="AD279">
            <v>0</v>
          </cell>
          <cell r="AE279">
            <v>0</v>
          </cell>
          <cell r="AF279">
            <v>0</v>
          </cell>
          <cell r="AG279">
            <v>165.9</v>
          </cell>
        </row>
        <row r="280">
          <cell r="A280" t="str">
            <v>016223</v>
          </cell>
          <cell r="B280" t="str">
            <v>016223 - Primary Care Associated Medica</v>
          </cell>
          <cell r="C280" t="str">
            <v>San Diego</v>
          </cell>
          <cell r="F280">
            <v>3544</v>
          </cell>
          <cell r="G280">
            <v>1</v>
          </cell>
          <cell r="H280">
            <v>1</v>
          </cell>
          <cell r="I280">
            <v>57.413530051081409</v>
          </cell>
          <cell r="J280">
            <v>0</v>
          </cell>
          <cell r="K280">
            <v>0</v>
          </cell>
          <cell r="L280">
            <v>0</v>
          </cell>
          <cell r="M280">
            <v>0</v>
          </cell>
          <cell r="N280">
            <v>0</v>
          </cell>
          <cell r="O280">
            <v>0</v>
          </cell>
          <cell r="P280">
            <v>1</v>
          </cell>
          <cell r="Q280">
            <v>38.251851898438296</v>
          </cell>
          <cell r="R280">
            <v>0</v>
          </cell>
          <cell r="S280">
            <v>0</v>
          </cell>
          <cell r="T280">
            <v>0</v>
          </cell>
          <cell r="U280">
            <v>0</v>
          </cell>
          <cell r="V280">
            <v>0</v>
          </cell>
          <cell r="Y280">
            <v>4.4329597237217087</v>
          </cell>
          <cell r="Z280">
            <v>1.0449999999999999</v>
          </cell>
          <cell r="AA280">
            <v>1</v>
          </cell>
          <cell r="AC280">
            <v>0</v>
          </cell>
          <cell r="AD280">
            <v>0.5</v>
          </cell>
          <cell r="AE280">
            <v>0.503</v>
          </cell>
          <cell r="AF280">
            <v>0</v>
          </cell>
          <cell r="AG280">
            <v>165.9</v>
          </cell>
        </row>
        <row r="281">
          <cell r="A281" t="str">
            <v>016390</v>
          </cell>
          <cell r="B281" t="str">
            <v>016390 - Encompass Medical Group Inc</v>
          </cell>
          <cell r="C281" t="str">
            <v>San Diego</v>
          </cell>
          <cell r="F281">
            <v>2608</v>
          </cell>
          <cell r="G281">
            <v>1</v>
          </cell>
          <cell r="H281">
            <v>1</v>
          </cell>
          <cell r="I281">
            <v>45.395878772280149</v>
          </cell>
          <cell r="J281">
            <v>0</v>
          </cell>
          <cell r="K281">
            <v>0</v>
          </cell>
          <cell r="L281">
            <v>0</v>
          </cell>
          <cell r="M281">
            <v>0</v>
          </cell>
          <cell r="N281">
            <v>0</v>
          </cell>
          <cell r="O281">
            <v>1</v>
          </cell>
          <cell r="P281">
            <v>1</v>
          </cell>
          <cell r="Q281">
            <v>48.502796336971407</v>
          </cell>
          <cell r="R281">
            <v>0</v>
          </cell>
          <cell r="S281">
            <v>0</v>
          </cell>
          <cell r="T281">
            <v>0</v>
          </cell>
          <cell r="U281">
            <v>0</v>
          </cell>
          <cell r="V281">
            <v>0</v>
          </cell>
          <cell r="Y281">
            <v>3.7672636057480933</v>
          </cell>
          <cell r="Z281">
            <v>1.0449999999999999</v>
          </cell>
          <cell r="AA281">
            <v>1</v>
          </cell>
          <cell r="AC281">
            <v>0.15</v>
          </cell>
          <cell r="AD281">
            <v>0</v>
          </cell>
          <cell r="AE281">
            <v>0</v>
          </cell>
          <cell r="AF281">
            <v>0</v>
          </cell>
          <cell r="AG281">
            <v>165.9</v>
          </cell>
        </row>
        <row r="282">
          <cell r="A282" t="str">
            <v>004781</v>
          </cell>
          <cell r="B282" t="str">
            <v>004781 - Hill Physicians San Francisco</v>
          </cell>
          <cell r="C282" t="str">
            <v>San Francisco</v>
          </cell>
          <cell r="F282">
            <v>1236</v>
          </cell>
          <cell r="G282">
            <v>1</v>
          </cell>
          <cell r="H282">
            <v>1</v>
          </cell>
          <cell r="I282">
            <v>59.511104332238943</v>
          </cell>
          <cell r="J282">
            <v>0</v>
          </cell>
          <cell r="K282">
            <v>0</v>
          </cell>
          <cell r="L282">
            <v>0</v>
          </cell>
          <cell r="M282">
            <v>0</v>
          </cell>
          <cell r="N282">
            <v>0</v>
          </cell>
          <cell r="O282">
            <v>0</v>
          </cell>
          <cell r="P282">
            <v>1</v>
          </cell>
          <cell r="Q282">
            <v>65.952883918347865</v>
          </cell>
          <cell r="R282">
            <v>0</v>
          </cell>
          <cell r="S282">
            <v>0</v>
          </cell>
          <cell r="T282">
            <v>0</v>
          </cell>
          <cell r="U282">
            <v>0</v>
          </cell>
          <cell r="V282">
            <v>0</v>
          </cell>
          <cell r="Y282">
            <v>4.9929577688537741</v>
          </cell>
          <cell r="Z282">
            <v>1.0449999999999999</v>
          </cell>
          <cell r="AA282">
            <v>0</v>
          </cell>
          <cell r="AC282">
            <v>0</v>
          </cell>
          <cell r="AD282">
            <v>0</v>
          </cell>
          <cell r="AE282">
            <v>0</v>
          </cell>
          <cell r="AF282">
            <v>0</v>
          </cell>
          <cell r="AG282">
            <v>221.53</v>
          </cell>
        </row>
        <row r="283">
          <cell r="A283" t="str">
            <v>006732</v>
          </cell>
          <cell r="B283" t="str">
            <v>006732 - Brown &amp; Toland Med Grp</v>
          </cell>
          <cell r="C283" t="str">
            <v>San Francisco</v>
          </cell>
          <cell r="F283">
            <v>19652</v>
          </cell>
          <cell r="G283">
            <v>1</v>
          </cell>
          <cell r="H283">
            <v>1</v>
          </cell>
          <cell r="I283">
            <v>73.38017470221213</v>
          </cell>
          <cell r="J283">
            <v>1</v>
          </cell>
          <cell r="K283">
            <v>0</v>
          </cell>
          <cell r="L283">
            <v>0</v>
          </cell>
          <cell r="M283">
            <v>0</v>
          </cell>
          <cell r="N283">
            <v>0</v>
          </cell>
          <cell r="O283">
            <v>0</v>
          </cell>
          <cell r="P283">
            <v>1</v>
          </cell>
          <cell r="Q283">
            <v>104.68366099392534</v>
          </cell>
          <cell r="R283">
            <v>0</v>
          </cell>
          <cell r="S283">
            <v>0</v>
          </cell>
          <cell r="T283">
            <v>0</v>
          </cell>
          <cell r="U283">
            <v>0</v>
          </cell>
          <cell r="V283">
            <v>0</v>
          </cell>
          <cell r="Y283">
            <v>8.2520558103030339</v>
          </cell>
          <cell r="Z283">
            <v>1.0449999999999999</v>
          </cell>
          <cell r="AA283">
            <v>0</v>
          </cell>
          <cell r="AC283">
            <v>0</v>
          </cell>
          <cell r="AD283">
            <v>0.33339999999999997</v>
          </cell>
          <cell r="AE283">
            <v>0.54600000000000004</v>
          </cell>
          <cell r="AF283">
            <v>0</v>
          </cell>
          <cell r="AG283">
            <v>221.53</v>
          </cell>
        </row>
        <row r="284">
          <cell r="A284" t="str">
            <v>009614</v>
          </cell>
          <cell r="B284" t="str">
            <v>009614 - Ucsf Clinical Practice Group</v>
          </cell>
          <cell r="C284" t="str">
            <v>San Francisco</v>
          </cell>
          <cell r="F284">
            <v>199</v>
          </cell>
          <cell r="G284">
            <v>1</v>
          </cell>
          <cell r="H284">
            <v>1</v>
          </cell>
          <cell r="I284">
            <v>59.567299533439083</v>
          </cell>
          <cell r="J284">
            <v>1</v>
          </cell>
          <cell r="K284">
            <v>0</v>
          </cell>
          <cell r="L284">
            <v>0</v>
          </cell>
          <cell r="M284">
            <v>0</v>
          </cell>
          <cell r="N284">
            <v>0</v>
          </cell>
          <cell r="O284">
            <v>1</v>
          </cell>
          <cell r="P284">
            <v>1</v>
          </cell>
          <cell r="Q284">
            <v>62.396524585576806</v>
          </cell>
          <cell r="R284">
            <v>1</v>
          </cell>
          <cell r="S284">
            <v>0</v>
          </cell>
          <cell r="T284">
            <v>0</v>
          </cell>
          <cell r="U284">
            <v>0</v>
          </cell>
          <cell r="V284">
            <v>0</v>
          </cell>
          <cell r="Y284">
            <v>5.3960172856148914</v>
          </cell>
          <cell r="Z284">
            <v>1.0449999999999999</v>
          </cell>
          <cell r="AA284">
            <v>0</v>
          </cell>
          <cell r="AC284">
            <v>0</v>
          </cell>
          <cell r="AD284">
            <v>0.33339999999999997</v>
          </cell>
          <cell r="AE284">
            <v>0.28000000000000003</v>
          </cell>
          <cell r="AF284">
            <v>0</v>
          </cell>
          <cell r="AG284">
            <v>221.53</v>
          </cell>
        </row>
        <row r="285">
          <cell r="A285" t="str">
            <v>011814</v>
          </cell>
          <cell r="B285" t="str">
            <v>011814 - Brown &amp; Toland-Ucsf Med Ctr</v>
          </cell>
          <cell r="C285" t="str">
            <v>San Francisco</v>
          </cell>
          <cell r="F285">
            <v>3572</v>
          </cell>
          <cell r="G285">
            <v>1</v>
          </cell>
          <cell r="H285">
            <v>1</v>
          </cell>
          <cell r="I285">
            <v>73.498357327874317</v>
          </cell>
          <cell r="J285">
            <v>1</v>
          </cell>
          <cell r="K285">
            <v>0</v>
          </cell>
          <cell r="L285">
            <v>0</v>
          </cell>
          <cell r="M285">
            <v>0</v>
          </cell>
          <cell r="N285">
            <v>0</v>
          </cell>
          <cell r="O285">
            <v>0</v>
          </cell>
          <cell r="P285">
            <v>1</v>
          </cell>
          <cell r="Q285">
            <v>87.088053617658787</v>
          </cell>
          <cell r="R285">
            <v>0</v>
          </cell>
          <cell r="S285">
            <v>0</v>
          </cell>
          <cell r="T285">
            <v>0</v>
          </cell>
          <cell r="U285">
            <v>0</v>
          </cell>
          <cell r="V285">
            <v>0</v>
          </cell>
          <cell r="Y285">
            <v>3.3916185934530207</v>
          </cell>
          <cell r="Z285">
            <v>1.0449999999999999</v>
          </cell>
          <cell r="AA285">
            <v>0</v>
          </cell>
          <cell r="AC285">
            <v>0</v>
          </cell>
          <cell r="AD285">
            <v>0.33339999999999997</v>
          </cell>
          <cell r="AE285">
            <v>0.54600000000000004</v>
          </cell>
          <cell r="AF285">
            <v>0</v>
          </cell>
          <cell r="AG285">
            <v>221.53</v>
          </cell>
        </row>
        <row r="286">
          <cell r="A286" t="str">
            <v>012125</v>
          </cell>
          <cell r="B286" t="str">
            <v>012125 - Chinese Community Health</v>
          </cell>
          <cell r="C286" t="str">
            <v>San Francisco</v>
          </cell>
          <cell r="F286">
            <v>1305</v>
          </cell>
          <cell r="G286">
            <v>1</v>
          </cell>
          <cell r="H286">
            <v>1</v>
          </cell>
          <cell r="I286">
            <v>50.154969221708463</v>
          </cell>
          <cell r="J286">
            <v>1</v>
          </cell>
          <cell r="K286">
            <v>0</v>
          </cell>
          <cell r="L286">
            <v>0</v>
          </cell>
          <cell r="M286">
            <v>0</v>
          </cell>
          <cell r="N286">
            <v>0</v>
          </cell>
          <cell r="O286">
            <v>1</v>
          </cell>
          <cell r="P286">
            <v>1</v>
          </cell>
          <cell r="Q286">
            <v>52.583000738047147</v>
          </cell>
          <cell r="R286">
            <v>1</v>
          </cell>
          <cell r="S286">
            <v>0</v>
          </cell>
          <cell r="T286">
            <v>0</v>
          </cell>
          <cell r="U286">
            <v>0</v>
          </cell>
          <cell r="V286">
            <v>0</v>
          </cell>
          <cell r="Y286">
            <v>4.7394842721360009</v>
          </cell>
          <cell r="Z286">
            <v>1.0449999999999999</v>
          </cell>
          <cell r="AA286">
            <v>0</v>
          </cell>
          <cell r="AC286">
            <v>0</v>
          </cell>
          <cell r="AD286">
            <v>0</v>
          </cell>
          <cell r="AE286">
            <v>0</v>
          </cell>
          <cell r="AF286">
            <v>0</v>
          </cell>
          <cell r="AG286">
            <v>221.53</v>
          </cell>
        </row>
        <row r="287">
          <cell r="A287" t="str">
            <v>014770</v>
          </cell>
          <cell r="B287" t="str">
            <v>014770 - Integrated Medical Group</v>
          </cell>
          <cell r="C287" t="str">
            <v>San Francisco</v>
          </cell>
          <cell r="F287">
            <v>1337</v>
          </cell>
          <cell r="G287">
            <v>1</v>
          </cell>
          <cell r="H287">
            <v>1</v>
          </cell>
          <cell r="I287">
            <v>59.699623657798746</v>
          </cell>
          <cell r="J287">
            <v>0</v>
          </cell>
          <cell r="K287">
            <v>0</v>
          </cell>
          <cell r="L287">
            <v>0</v>
          </cell>
          <cell r="M287">
            <v>0</v>
          </cell>
          <cell r="N287">
            <v>0</v>
          </cell>
          <cell r="O287">
            <v>0</v>
          </cell>
          <cell r="P287">
            <v>1</v>
          </cell>
          <cell r="Q287">
            <v>70.940323869479087</v>
          </cell>
          <cell r="R287">
            <v>0</v>
          </cell>
          <cell r="S287">
            <v>0</v>
          </cell>
          <cell r="T287">
            <v>0</v>
          </cell>
          <cell r="U287">
            <v>0</v>
          </cell>
          <cell r="V287">
            <v>0</v>
          </cell>
          <cell r="Y287">
            <v>5.0340794214120397</v>
          </cell>
          <cell r="Z287">
            <v>1.0449999999999999</v>
          </cell>
          <cell r="AA287">
            <v>0</v>
          </cell>
          <cell r="AC287">
            <v>1E-4</v>
          </cell>
          <cell r="AD287">
            <v>1</v>
          </cell>
          <cell r="AE287">
            <v>0</v>
          </cell>
          <cell r="AF287">
            <v>0</v>
          </cell>
          <cell r="AG287">
            <v>221.53</v>
          </cell>
        </row>
        <row r="288">
          <cell r="A288" t="str">
            <v>008328</v>
          </cell>
          <cell r="B288" t="str">
            <v>008328 - Delta IPA - Stockton</v>
          </cell>
          <cell r="C288" t="str">
            <v>San Joaquin</v>
          </cell>
          <cell r="F288">
            <v>11646</v>
          </cell>
          <cell r="G288">
            <v>1</v>
          </cell>
          <cell r="H288">
            <v>1</v>
          </cell>
          <cell r="I288">
            <v>60.66687789081827</v>
          </cell>
          <cell r="J288">
            <v>0</v>
          </cell>
          <cell r="K288">
            <v>0</v>
          </cell>
          <cell r="L288">
            <v>0</v>
          </cell>
          <cell r="M288">
            <v>0</v>
          </cell>
          <cell r="N288">
            <v>0</v>
          </cell>
          <cell r="O288">
            <v>0</v>
          </cell>
          <cell r="P288">
            <v>1</v>
          </cell>
          <cell r="Q288">
            <v>98.720696283370657</v>
          </cell>
          <cell r="R288">
            <v>0</v>
          </cell>
          <cell r="S288">
            <v>0</v>
          </cell>
          <cell r="T288">
            <v>0</v>
          </cell>
          <cell r="U288">
            <v>0</v>
          </cell>
          <cell r="V288">
            <v>0</v>
          </cell>
          <cell r="Y288">
            <v>9.5808337780660562</v>
          </cell>
          <cell r="Z288">
            <v>1.0449999999999999</v>
          </cell>
          <cell r="AA288">
            <v>0</v>
          </cell>
          <cell r="AC288">
            <v>0</v>
          </cell>
          <cell r="AD288">
            <v>0.5</v>
          </cell>
          <cell r="AE288">
            <v>0.54</v>
          </cell>
          <cell r="AF288">
            <v>0</v>
          </cell>
          <cell r="AG288">
            <v>221.03</v>
          </cell>
        </row>
        <row r="289">
          <cell r="A289" t="str">
            <v>010297</v>
          </cell>
          <cell r="B289" t="str">
            <v>010297 - Delta IPA - Tracy</v>
          </cell>
          <cell r="C289" t="str">
            <v>San Joaquin</v>
          </cell>
          <cell r="F289">
            <v>3366</v>
          </cell>
          <cell r="G289">
            <v>1</v>
          </cell>
          <cell r="H289">
            <v>1</v>
          </cell>
          <cell r="I289">
            <v>64.271650947793589</v>
          </cell>
          <cell r="J289">
            <v>0</v>
          </cell>
          <cell r="K289">
            <v>0</v>
          </cell>
          <cell r="L289">
            <v>0</v>
          </cell>
          <cell r="M289">
            <v>0</v>
          </cell>
          <cell r="N289">
            <v>0</v>
          </cell>
          <cell r="O289">
            <v>0</v>
          </cell>
          <cell r="P289">
            <v>1</v>
          </cell>
          <cell r="Q289">
            <v>124.35818987944879</v>
          </cell>
          <cell r="R289">
            <v>0</v>
          </cell>
          <cell r="S289">
            <v>0</v>
          </cell>
          <cell r="T289">
            <v>0</v>
          </cell>
          <cell r="U289">
            <v>0</v>
          </cell>
          <cell r="V289">
            <v>0</v>
          </cell>
          <cell r="Y289">
            <v>10.100719943179213</v>
          </cell>
          <cell r="Z289">
            <v>1.0449999999999999</v>
          </cell>
          <cell r="AA289">
            <v>0</v>
          </cell>
          <cell r="AC289">
            <v>0</v>
          </cell>
          <cell r="AD289">
            <v>0.5</v>
          </cell>
          <cell r="AE289">
            <v>0.54</v>
          </cell>
          <cell r="AF289">
            <v>0</v>
          </cell>
          <cell r="AG289">
            <v>221.03</v>
          </cell>
        </row>
        <row r="290">
          <cell r="A290" t="str">
            <v>014346</v>
          </cell>
          <cell r="B290" t="str">
            <v>014346 - Sutter Gould-San Joaquin</v>
          </cell>
          <cell r="C290" t="str">
            <v>San Joaquin</v>
          </cell>
          <cell r="F290">
            <v>2963</v>
          </cell>
          <cell r="G290">
            <v>1</v>
          </cell>
          <cell r="H290">
            <v>1</v>
          </cell>
          <cell r="I290">
            <v>67.940344115055794</v>
          </cell>
          <cell r="J290">
            <v>0</v>
          </cell>
          <cell r="K290">
            <v>0</v>
          </cell>
          <cell r="L290">
            <v>0</v>
          </cell>
          <cell r="M290">
            <v>0</v>
          </cell>
          <cell r="N290">
            <v>0</v>
          </cell>
          <cell r="O290">
            <v>0</v>
          </cell>
          <cell r="P290">
            <v>1</v>
          </cell>
          <cell r="Q290">
            <v>84.07238471021364</v>
          </cell>
          <cell r="R290">
            <v>0</v>
          </cell>
          <cell r="S290">
            <v>0</v>
          </cell>
          <cell r="T290">
            <v>0</v>
          </cell>
          <cell r="U290">
            <v>0</v>
          </cell>
          <cell r="V290">
            <v>0</v>
          </cell>
          <cell r="Y290">
            <v>8.8482388355260273</v>
          </cell>
          <cell r="Z290">
            <v>1.0449999999999999</v>
          </cell>
          <cell r="AA290">
            <v>0</v>
          </cell>
          <cell r="AC290">
            <v>1E-4</v>
          </cell>
          <cell r="AD290">
            <v>0</v>
          </cell>
          <cell r="AE290">
            <v>0</v>
          </cell>
          <cell r="AF290">
            <v>0</v>
          </cell>
          <cell r="AG290">
            <v>221.03</v>
          </cell>
        </row>
        <row r="291">
          <cell r="A291" t="str">
            <v>014990</v>
          </cell>
          <cell r="B291" t="str">
            <v>014990 - Medcore Medical Group-Stockton</v>
          </cell>
          <cell r="C291" t="str">
            <v>San Joaquin</v>
          </cell>
          <cell r="F291">
            <v>2889</v>
          </cell>
          <cell r="G291">
            <v>1</v>
          </cell>
          <cell r="H291">
            <v>1</v>
          </cell>
          <cell r="I291">
            <v>58.625109706981867</v>
          </cell>
          <cell r="J291">
            <v>0</v>
          </cell>
          <cell r="K291">
            <v>0</v>
          </cell>
          <cell r="L291">
            <v>0</v>
          </cell>
          <cell r="M291">
            <v>0</v>
          </cell>
          <cell r="N291">
            <v>0</v>
          </cell>
          <cell r="O291">
            <v>0</v>
          </cell>
          <cell r="P291">
            <v>1</v>
          </cell>
          <cell r="Q291">
            <v>120.42603476113477</v>
          </cell>
          <cell r="R291">
            <v>0</v>
          </cell>
          <cell r="S291">
            <v>0</v>
          </cell>
          <cell r="T291">
            <v>0</v>
          </cell>
          <cell r="U291">
            <v>0</v>
          </cell>
          <cell r="V291">
            <v>0</v>
          </cell>
          <cell r="Y291">
            <v>9.0795990458696156</v>
          </cell>
          <cell r="Z291">
            <v>1.0449999999999999</v>
          </cell>
          <cell r="AA291">
            <v>0</v>
          </cell>
          <cell r="AC291">
            <v>0.15</v>
          </cell>
          <cell r="AD291">
            <v>0.5</v>
          </cell>
          <cell r="AE291">
            <v>0.53500000000000003</v>
          </cell>
          <cell r="AF291">
            <v>0</v>
          </cell>
          <cell r="AG291">
            <v>221.03</v>
          </cell>
        </row>
        <row r="292">
          <cell r="A292" t="str">
            <v>014997</v>
          </cell>
          <cell r="B292" t="str">
            <v>014997 - Medcore Medical Group-Lodi</v>
          </cell>
          <cell r="C292" t="str">
            <v>San Joaquin</v>
          </cell>
          <cell r="F292">
            <v>4932</v>
          </cell>
          <cell r="G292">
            <v>1</v>
          </cell>
          <cell r="H292">
            <v>1</v>
          </cell>
          <cell r="I292">
            <v>62.760724438959734</v>
          </cell>
          <cell r="J292">
            <v>0</v>
          </cell>
          <cell r="K292">
            <v>0</v>
          </cell>
          <cell r="L292">
            <v>0</v>
          </cell>
          <cell r="M292">
            <v>0</v>
          </cell>
          <cell r="N292">
            <v>0</v>
          </cell>
          <cell r="O292">
            <v>0</v>
          </cell>
          <cell r="P292">
            <v>1</v>
          </cell>
          <cell r="Q292">
            <v>107.77219608719609</v>
          </cell>
          <cell r="R292">
            <v>0</v>
          </cell>
          <cell r="S292">
            <v>0</v>
          </cell>
          <cell r="T292">
            <v>0</v>
          </cell>
          <cell r="U292">
            <v>0</v>
          </cell>
          <cell r="V292">
            <v>0</v>
          </cell>
          <cell r="Y292">
            <v>9.3900004241830164</v>
          </cell>
          <cell r="Z292">
            <v>1.0449999999999999</v>
          </cell>
          <cell r="AA292">
            <v>0</v>
          </cell>
          <cell r="AC292">
            <v>0.15</v>
          </cell>
          <cell r="AD292">
            <v>0.5</v>
          </cell>
          <cell r="AE292">
            <v>0.53500000000000003</v>
          </cell>
          <cell r="AF292">
            <v>0</v>
          </cell>
          <cell r="AG292">
            <v>221.03</v>
          </cell>
        </row>
        <row r="293">
          <cell r="A293" t="str">
            <v>015103</v>
          </cell>
          <cell r="B293" t="str">
            <v>015103 - Sutter Gould-Tracy</v>
          </cell>
          <cell r="C293" t="str">
            <v>San Joaquin</v>
          </cell>
          <cell r="F293">
            <v>1032</v>
          </cell>
          <cell r="G293">
            <v>1</v>
          </cell>
          <cell r="H293">
            <v>1</v>
          </cell>
          <cell r="I293">
            <v>67.339046137799102</v>
          </cell>
          <cell r="J293">
            <v>0</v>
          </cell>
          <cell r="K293">
            <v>0</v>
          </cell>
          <cell r="L293">
            <v>0</v>
          </cell>
          <cell r="M293">
            <v>0</v>
          </cell>
          <cell r="N293">
            <v>0</v>
          </cell>
          <cell r="O293">
            <v>0</v>
          </cell>
          <cell r="P293">
            <v>1</v>
          </cell>
          <cell r="Q293">
            <v>90.843169029988275</v>
          </cell>
          <cell r="R293">
            <v>0</v>
          </cell>
          <cell r="S293">
            <v>0</v>
          </cell>
          <cell r="T293">
            <v>0</v>
          </cell>
          <cell r="U293">
            <v>0</v>
          </cell>
          <cell r="V293">
            <v>0</v>
          </cell>
          <cell r="Y293">
            <v>11.344235581595191</v>
          </cell>
          <cell r="Z293">
            <v>1.0449999999999999</v>
          </cell>
          <cell r="AA293">
            <v>0</v>
          </cell>
          <cell r="AC293">
            <v>1E-4</v>
          </cell>
          <cell r="AD293">
            <v>0</v>
          </cell>
          <cell r="AE293">
            <v>0</v>
          </cell>
          <cell r="AF293">
            <v>0</v>
          </cell>
          <cell r="AG293">
            <v>221.03</v>
          </cell>
        </row>
        <row r="294">
          <cell r="A294" t="str">
            <v>016964</v>
          </cell>
          <cell r="B294" t="str">
            <v>016964 - Medcore Medical Group-Tracy</v>
          </cell>
          <cell r="C294" t="str">
            <v>San Joaquin</v>
          </cell>
          <cell r="F294">
            <v>236</v>
          </cell>
          <cell r="G294">
            <v>1</v>
          </cell>
          <cell r="H294">
            <v>1</v>
          </cell>
          <cell r="I294">
            <v>59.748745368787048</v>
          </cell>
          <cell r="J294">
            <v>0</v>
          </cell>
          <cell r="K294">
            <v>0</v>
          </cell>
          <cell r="L294">
            <v>0</v>
          </cell>
          <cell r="M294">
            <v>0</v>
          </cell>
          <cell r="N294">
            <v>0</v>
          </cell>
          <cell r="O294">
            <v>0</v>
          </cell>
          <cell r="P294">
            <v>1</v>
          </cell>
          <cell r="Q294">
            <v>112.43512649200768</v>
          </cell>
          <cell r="R294">
            <v>0</v>
          </cell>
          <cell r="S294">
            <v>0</v>
          </cell>
          <cell r="T294">
            <v>0</v>
          </cell>
          <cell r="U294">
            <v>0</v>
          </cell>
          <cell r="V294">
            <v>0</v>
          </cell>
          <cell r="Y294">
            <v>8.7315173972672842</v>
          </cell>
          <cell r="Z294">
            <v>1.0449999999999999</v>
          </cell>
          <cell r="AA294">
            <v>0</v>
          </cell>
          <cell r="AC294">
            <v>0.15</v>
          </cell>
          <cell r="AD294">
            <v>0.5</v>
          </cell>
          <cell r="AE294">
            <v>0.53500000000000003</v>
          </cell>
          <cell r="AF294">
            <v>0</v>
          </cell>
          <cell r="AG294">
            <v>221.03</v>
          </cell>
        </row>
        <row r="295">
          <cell r="A295" t="str">
            <v>014350</v>
          </cell>
          <cell r="B295" t="str">
            <v>014350 - Slo Select IPA So Cnty</v>
          </cell>
          <cell r="C295" t="str">
            <v>San Luis Obispo</v>
          </cell>
          <cell r="F295">
            <v>2339</v>
          </cell>
          <cell r="G295">
            <v>1</v>
          </cell>
          <cell r="H295">
            <v>1</v>
          </cell>
          <cell r="I295">
            <v>49.944148151748117</v>
          </cell>
          <cell r="J295">
            <v>0</v>
          </cell>
          <cell r="K295">
            <v>0</v>
          </cell>
          <cell r="L295">
            <v>0</v>
          </cell>
          <cell r="M295">
            <v>0</v>
          </cell>
          <cell r="N295">
            <v>0</v>
          </cell>
          <cell r="O295">
            <v>0</v>
          </cell>
          <cell r="P295">
            <v>1</v>
          </cell>
          <cell r="Q295">
            <v>86.468615923937747</v>
          </cell>
          <cell r="R295">
            <v>0</v>
          </cell>
          <cell r="S295">
            <v>0</v>
          </cell>
          <cell r="T295">
            <v>0</v>
          </cell>
          <cell r="U295">
            <v>0</v>
          </cell>
          <cell r="V295">
            <v>0</v>
          </cell>
          <cell r="Y295">
            <v>8.3150174993000263</v>
          </cell>
          <cell r="Z295">
            <v>1.0449999999999999</v>
          </cell>
          <cell r="AA295">
            <v>1</v>
          </cell>
          <cell r="AC295">
            <v>0</v>
          </cell>
          <cell r="AD295">
            <v>0</v>
          </cell>
          <cell r="AE295">
            <v>0</v>
          </cell>
          <cell r="AF295">
            <v>0</v>
          </cell>
          <cell r="AG295">
            <v>185.25</v>
          </cell>
        </row>
        <row r="296">
          <cell r="A296" t="str">
            <v>014351</v>
          </cell>
          <cell r="B296" t="str">
            <v>014351 - Slo Select IPA No Cnty</v>
          </cell>
          <cell r="C296" t="str">
            <v>San Luis Obispo</v>
          </cell>
          <cell r="F296">
            <v>791</v>
          </cell>
          <cell r="G296">
            <v>1</v>
          </cell>
          <cell r="H296">
            <v>1</v>
          </cell>
          <cell r="I296">
            <v>49.984599416022839</v>
          </cell>
          <cell r="J296">
            <v>0</v>
          </cell>
          <cell r="K296">
            <v>0</v>
          </cell>
          <cell r="L296">
            <v>0</v>
          </cell>
          <cell r="M296">
            <v>0</v>
          </cell>
          <cell r="N296">
            <v>0</v>
          </cell>
          <cell r="O296">
            <v>0</v>
          </cell>
          <cell r="P296">
            <v>1</v>
          </cell>
          <cell r="Q296">
            <v>93.131531672677013</v>
          </cell>
          <cell r="R296">
            <v>0</v>
          </cell>
          <cell r="S296">
            <v>0</v>
          </cell>
          <cell r="T296">
            <v>0</v>
          </cell>
          <cell r="U296">
            <v>0</v>
          </cell>
          <cell r="V296">
            <v>0</v>
          </cell>
          <cell r="Y296">
            <v>9.098565706138805</v>
          </cell>
          <cell r="Z296">
            <v>1.0449999999999999</v>
          </cell>
          <cell r="AA296">
            <v>1</v>
          </cell>
          <cell r="AC296">
            <v>0</v>
          </cell>
          <cell r="AD296">
            <v>0</v>
          </cell>
          <cell r="AE296">
            <v>0</v>
          </cell>
          <cell r="AF296">
            <v>0</v>
          </cell>
          <cell r="AG296">
            <v>185.25</v>
          </cell>
        </row>
        <row r="297">
          <cell r="A297" t="str">
            <v>012122</v>
          </cell>
          <cell r="B297" t="str">
            <v>012122 - Mills Peninsula</v>
          </cell>
          <cell r="C297" t="str">
            <v>San Mateo</v>
          </cell>
          <cell r="F297">
            <v>7715</v>
          </cell>
          <cell r="G297">
            <v>1</v>
          </cell>
          <cell r="H297">
            <v>1</v>
          </cell>
          <cell r="I297">
            <v>78.334040952091854</v>
          </cell>
          <cell r="J297">
            <v>0</v>
          </cell>
          <cell r="K297">
            <v>0</v>
          </cell>
          <cell r="L297">
            <v>0</v>
          </cell>
          <cell r="M297">
            <v>0</v>
          </cell>
          <cell r="N297">
            <v>0</v>
          </cell>
          <cell r="O297">
            <v>1</v>
          </cell>
          <cell r="P297">
            <v>1</v>
          </cell>
          <cell r="Q297">
            <v>56.930076418488078</v>
          </cell>
          <cell r="R297">
            <v>0</v>
          </cell>
          <cell r="S297">
            <v>0</v>
          </cell>
          <cell r="T297">
            <v>0</v>
          </cell>
          <cell r="U297">
            <v>0</v>
          </cell>
          <cell r="V297">
            <v>0</v>
          </cell>
          <cell r="Y297">
            <v>11.91155652833435</v>
          </cell>
          <cell r="Z297">
            <v>1.0449999999999999</v>
          </cell>
          <cell r="AA297">
            <v>0</v>
          </cell>
          <cell r="AC297">
            <v>0</v>
          </cell>
          <cell r="AD297">
            <v>0</v>
          </cell>
          <cell r="AE297">
            <v>0</v>
          </cell>
          <cell r="AF297">
            <v>0</v>
          </cell>
          <cell r="AG297">
            <v>209.74</v>
          </cell>
        </row>
        <row r="298">
          <cell r="A298" t="str">
            <v>014771</v>
          </cell>
          <cell r="B298" t="str">
            <v>014771 - Sequoia DCN PCPs</v>
          </cell>
          <cell r="C298" t="str">
            <v>San Mateo</v>
          </cell>
          <cell r="F298">
            <v>974</v>
          </cell>
          <cell r="G298">
            <v>0</v>
          </cell>
          <cell r="H298">
            <v>1</v>
          </cell>
          <cell r="I298">
            <v>62.020205568634452</v>
          </cell>
          <cell r="J298">
            <v>0</v>
          </cell>
          <cell r="K298">
            <v>0</v>
          </cell>
          <cell r="L298">
            <v>0</v>
          </cell>
          <cell r="M298">
            <v>0</v>
          </cell>
          <cell r="N298">
            <v>0</v>
          </cell>
          <cell r="O298">
            <v>0</v>
          </cell>
          <cell r="P298">
            <v>1</v>
          </cell>
          <cell r="Q298">
            <v>200.38672177053314</v>
          </cell>
          <cell r="R298">
            <v>0</v>
          </cell>
          <cell r="S298">
            <v>0</v>
          </cell>
          <cell r="T298">
            <v>0</v>
          </cell>
          <cell r="U298">
            <v>0</v>
          </cell>
          <cell r="V298">
            <v>0</v>
          </cell>
          <cell r="Y298">
            <v>8.036962447416661</v>
          </cell>
          <cell r="Z298">
            <v>1.0449999999999999</v>
          </cell>
          <cell r="AA298">
            <v>0</v>
          </cell>
          <cell r="AC298">
            <v>0</v>
          </cell>
          <cell r="AD298">
            <v>0</v>
          </cell>
          <cell r="AE298">
            <v>0</v>
          </cell>
          <cell r="AF298">
            <v>0</v>
          </cell>
          <cell r="AG298">
            <v>209.74</v>
          </cell>
        </row>
        <row r="299">
          <cell r="A299" t="str">
            <v>014772</v>
          </cell>
          <cell r="B299" t="str">
            <v>014772 - Seton DCN PCPs</v>
          </cell>
          <cell r="C299" t="str">
            <v>San Mateo</v>
          </cell>
          <cell r="F299">
            <v>998</v>
          </cell>
          <cell r="G299">
            <v>0</v>
          </cell>
          <cell r="H299">
            <v>1</v>
          </cell>
          <cell r="I299">
            <v>51.196078431372548</v>
          </cell>
          <cell r="J299">
            <v>0</v>
          </cell>
          <cell r="K299">
            <v>0</v>
          </cell>
          <cell r="L299">
            <v>0</v>
          </cell>
          <cell r="M299">
            <v>0</v>
          </cell>
          <cell r="N299">
            <v>0</v>
          </cell>
          <cell r="O299">
            <v>0</v>
          </cell>
          <cell r="P299">
            <v>1</v>
          </cell>
          <cell r="Q299">
            <v>122.95723176249258</v>
          </cell>
          <cell r="R299">
            <v>0</v>
          </cell>
          <cell r="S299">
            <v>0</v>
          </cell>
          <cell r="T299">
            <v>0</v>
          </cell>
          <cell r="U299">
            <v>0</v>
          </cell>
          <cell r="V299">
            <v>0</v>
          </cell>
          <cell r="Y299">
            <v>7.6804690916144329</v>
          </cell>
          <cell r="Z299">
            <v>1.0449999999999999</v>
          </cell>
          <cell r="AA299">
            <v>0</v>
          </cell>
          <cell r="AC299">
            <v>1E-4</v>
          </cell>
          <cell r="AD299">
            <v>0</v>
          </cell>
          <cell r="AE299">
            <v>0</v>
          </cell>
          <cell r="AF299">
            <v>0</v>
          </cell>
          <cell r="AG299">
            <v>209.74</v>
          </cell>
        </row>
        <row r="300">
          <cell r="A300" t="str">
            <v>014063</v>
          </cell>
          <cell r="B300" t="str">
            <v>014063 - Midcoast IPA</v>
          </cell>
          <cell r="C300" t="str">
            <v>Santa Barbara</v>
          </cell>
          <cell r="F300">
            <v>3396</v>
          </cell>
          <cell r="G300">
            <v>1</v>
          </cell>
          <cell r="H300">
            <v>1</v>
          </cell>
          <cell r="I300">
            <v>58.475884659822761</v>
          </cell>
          <cell r="J300">
            <v>0</v>
          </cell>
          <cell r="K300">
            <v>0</v>
          </cell>
          <cell r="L300">
            <v>0</v>
          </cell>
          <cell r="M300">
            <v>51.310001</v>
          </cell>
          <cell r="N300">
            <v>0</v>
          </cell>
          <cell r="O300">
            <v>0</v>
          </cell>
          <cell r="P300">
            <v>1</v>
          </cell>
          <cell r="Q300">
            <v>73.568992544973455</v>
          </cell>
          <cell r="R300">
            <v>0</v>
          </cell>
          <cell r="S300">
            <v>0</v>
          </cell>
          <cell r="T300">
            <v>0</v>
          </cell>
          <cell r="U300">
            <v>0</v>
          </cell>
          <cell r="V300">
            <v>0</v>
          </cell>
          <cell r="Y300">
            <v>8.9136450963528553</v>
          </cell>
          <cell r="Z300">
            <v>1.0449999999999999</v>
          </cell>
          <cell r="AA300">
            <v>1</v>
          </cell>
          <cell r="AC300">
            <v>0</v>
          </cell>
          <cell r="AD300">
            <v>0</v>
          </cell>
          <cell r="AE300">
            <v>0</v>
          </cell>
          <cell r="AF300">
            <v>0</v>
          </cell>
          <cell r="AG300">
            <v>174.82</v>
          </cell>
        </row>
        <row r="301">
          <cell r="A301" t="str">
            <v>014349</v>
          </cell>
          <cell r="B301" t="str">
            <v>014349 - Santa Barbara Select IPA</v>
          </cell>
          <cell r="C301" t="str">
            <v>Santa Barbara</v>
          </cell>
          <cell r="F301">
            <v>4783</v>
          </cell>
          <cell r="G301">
            <v>1</v>
          </cell>
          <cell r="H301">
            <v>1</v>
          </cell>
          <cell r="I301">
            <v>52.552081766569017</v>
          </cell>
          <cell r="J301">
            <v>0</v>
          </cell>
          <cell r="K301">
            <v>0</v>
          </cell>
          <cell r="L301">
            <v>0</v>
          </cell>
          <cell r="M301">
            <v>0</v>
          </cell>
          <cell r="N301">
            <v>0</v>
          </cell>
          <cell r="O301">
            <v>0</v>
          </cell>
          <cell r="P301">
            <v>1</v>
          </cell>
          <cell r="Q301">
            <v>71.080859880381198</v>
          </cell>
          <cell r="R301">
            <v>0</v>
          </cell>
          <cell r="S301">
            <v>0</v>
          </cell>
          <cell r="T301">
            <v>0</v>
          </cell>
          <cell r="U301">
            <v>0</v>
          </cell>
          <cell r="V301">
            <v>0</v>
          </cell>
          <cell r="Y301">
            <v>8.1658211506164342</v>
          </cell>
          <cell r="Z301">
            <v>1.0449999999999999</v>
          </cell>
          <cell r="AA301">
            <v>1</v>
          </cell>
          <cell r="AC301">
            <v>0</v>
          </cell>
          <cell r="AD301">
            <v>0</v>
          </cell>
          <cell r="AE301">
            <v>0</v>
          </cell>
          <cell r="AF301">
            <v>0</v>
          </cell>
          <cell r="AG301">
            <v>174.82</v>
          </cell>
        </row>
        <row r="302">
          <cell r="A302" t="str">
            <v>014793</v>
          </cell>
          <cell r="B302" t="str">
            <v>014793 - Sansum-Hitchcock Branch</v>
          </cell>
          <cell r="C302" t="str">
            <v>Santa Barbara</v>
          </cell>
          <cell r="F302">
            <v>734</v>
          </cell>
          <cell r="G302">
            <v>1</v>
          </cell>
          <cell r="H302">
            <v>1</v>
          </cell>
          <cell r="I302">
            <v>58.895029164699807</v>
          </cell>
          <cell r="J302">
            <v>0</v>
          </cell>
          <cell r="K302">
            <v>0</v>
          </cell>
          <cell r="L302">
            <v>0</v>
          </cell>
          <cell r="M302">
            <v>0</v>
          </cell>
          <cell r="N302">
            <v>0</v>
          </cell>
          <cell r="O302">
            <v>0</v>
          </cell>
          <cell r="P302">
            <v>1</v>
          </cell>
          <cell r="Q302">
            <v>74.282576101155271</v>
          </cell>
          <cell r="R302">
            <v>0</v>
          </cell>
          <cell r="S302">
            <v>0</v>
          </cell>
          <cell r="T302">
            <v>0</v>
          </cell>
          <cell r="U302">
            <v>0</v>
          </cell>
          <cell r="V302">
            <v>0</v>
          </cell>
          <cell r="Y302">
            <v>17.053698187728131</v>
          </cell>
          <cell r="Z302">
            <v>1.0449999999999999</v>
          </cell>
          <cell r="AA302">
            <v>1</v>
          </cell>
          <cell r="AC302">
            <v>0.09</v>
          </cell>
          <cell r="AD302">
            <v>1</v>
          </cell>
          <cell r="AE302">
            <v>0</v>
          </cell>
          <cell r="AF302">
            <v>0</v>
          </cell>
          <cell r="AG302">
            <v>174.82</v>
          </cell>
        </row>
        <row r="303">
          <cell r="A303" t="str">
            <v>014794</v>
          </cell>
          <cell r="B303" t="str">
            <v>014794 - Sansum-Carpinteria Branch</v>
          </cell>
          <cell r="C303" t="str">
            <v>Santa Barbara</v>
          </cell>
          <cell r="F303">
            <v>265</v>
          </cell>
          <cell r="G303">
            <v>1</v>
          </cell>
          <cell r="H303">
            <v>1</v>
          </cell>
          <cell r="I303">
            <v>59.34733240405167</v>
          </cell>
          <cell r="J303">
            <v>0</v>
          </cell>
          <cell r="K303">
            <v>0</v>
          </cell>
          <cell r="L303">
            <v>0</v>
          </cell>
          <cell r="M303">
            <v>0</v>
          </cell>
          <cell r="N303">
            <v>0</v>
          </cell>
          <cell r="O303">
            <v>0</v>
          </cell>
          <cell r="P303">
            <v>1</v>
          </cell>
          <cell r="Q303">
            <v>61.588429683732464</v>
          </cell>
          <cell r="R303">
            <v>0</v>
          </cell>
          <cell r="S303">
            <v>0</v>
          </cell>
          <cell r="T303">
            <v>0</v>
          </cell>
          <cell r="U303">
            <v>0</v>
          </cell>
          <cell r="V303">
            <v>0</v>
          </cell>
          <cell r="Y303">
            <v>10.98680252246559</v>
          </cell>
          <cell r="Z303">
            <v>1.0449999999999999</v>
          </cell>
          <cell r="AA303">
            <v>1</v>
          </cell>
          <cell r="AC303">
            <v>0.09</v>
          </cell>
          <cell r="AD303">
            <v>1</v>
          </cell>
          <cell r="AE303">
            <v>0</v>
          </cell>
          <cell r="AF303">
            <v>0</v>
          </cell>
          <cell r="AG303">
            <v>174.82</v>
          </cell>
        </row>
        <row r="304">
          <cell r="A304" t="str">
            <v>014795</v>
          </cell>
          <cell r="B304" t="str">
            <v>014795 - Sansum-Country Clinic</v>
          </cell>
          <cell r="C304" t="str">
            <v>Santa Barbara</v>
          </cell>
          <cell r="F304">
            <v>395</v>
          </cell>
          <cell r="G304">
            <v>1</v>
          </cell>
          <cell r="H304">
            <v>1</v>
          </cell>
          <cell r="I304">
            <v>63.662423757612672</v>
          </cell>
          <cell r="J304">
            <v>0</v>
          </cell>
          <cell r="K304">
            <v>0</v>
          </cell>
          <cell r="L304">
            <v>0</v>
          </cell>
          <cell r="M304">
            <v>0</v>
          </cell>
          <cell r="N304">
            <v>53.25</v>
          </cell>
          <cell r="O304">
            <v>0</v>
          </cell>
          <cell r="P304">
            <v>1</v>
          </cell>
          <cell r="Q304">
            <v>64.401194282216906</v>
          </cell>
          <cell r="R304">
            <v>0</v>
          </cell>
          <cell r="S304">
            <v>0</v>
          </cell>
          <cell r="T304">
            <v>0</v>
          </cell>
          <cell r="U304">
            <v>0</v>
          </cell>
          <cell r="V304">
            <v>0</v>
          </cell>
          <cell r="Y304">
            <v>11.511648775268432</v>
          </cell>
          <cell r="Z304">
            <v>1.0449999999999999</v>
          </cell>
          <cell r="AA304">
            <v>1</v>
          </cell>
          <cell r="AC304">
            <v>0.09</v>
          </cell>
          <cell r="AD304">
            <v>1</v>
          </cell>
          <cell r="AE304">
            <v>0</v>
          </cell>
          <cell r="AF304">
            <v>0</v>
          </cell>
          <cell r="AG304">
            <v>174.82</v>
          </cell>
        </row>
        <row r="305">
          <cell r="A305" t="str">
            <v>014797</v>
          </cell>
          <cell r="B305" t="str">
            <v>014797 - Sansum-Goleta Branch</v>
          </cell>
          <cell r="C305" t="str">
            <v>Santa Barbara</v>
          </cell>
          <cell r="F305">
            <v>1361</v>
          </cell>
          <cell r="G305">
            <v>1</v>
          </cell>
          <cell r="H305">
            <v>1</v>
          </cell>
          <cell r="I305">
            <v>59.05786998616874</v>
          </cell>
          <cell r="J305">
            <v>0</v>
          </cell>
          <cell r="K305">
            <v>0</v>
          </cell>
          <cell r="L305">
            <v>0</v>
          </cell>
          <cell r="M305">
            <v>0</v>
          </cell>
          <cell r="N305">
            <v>0</v>
          </cell>
          <cell r="O305">
            <v>0</v>
          </cell>
          <cell r="P305">
            <v>1</v>
          </cell>
          <cell r="Q305">
            <v>44.332917959833303</v>
          </cell>
          <cell r="R305">
            <v>0</v>
          </cell>
          <cell r="S305">
            <v>0</v>
          </cell>
          <cell r="T305">
            <v>0</v>
          </cell>
          <cell r="U305">
            <v>0</v>
          </cell>
          <cell r="V305">
            <v>0</v>
          </cell>
          <cell r="Y305">
            <v>10.336538766058075</v>
          </cell>
          <cell r="Z305">
            <v>1.0449999999999999</v>
          </cell>
          <cell r="AA305">
            <v>1</v>
          </cell>
          <cell r="AC305">
            <v>0.09</v>
          </cell>
          <cell r="AD305">
            <v>1</v>
          </cell>
          <cell r="AE305">
            <v>0</v>
          </cell>
          <cell r="AF305">
            <v>0</v>
          </cell>
          <cell r="AG305">
            <v>174.82</v>
          </cell>
        </row>
        <row r="306">
          <cell r="A306" t="str">
            <v>014798</v>
          </cell>
          <cell r="B306" t="str">
            <v>014798 - Sansum-Lompoc Branch</v>
          </cell>
          <cell r="C306" t="str">
            <v>Santa Barbara</v>
          </cell>
          <cell r="F306">
            <v>997</v>
          </cell>
          <cell r="G306">
            <v>1</v>
          </cell>
          <cell r="H306">
            <v>1</v>
          </cell>
          <cell r="I306">
            <v>66.62972706189025</v>
          </cell>
          <cell r="J306">
            <v>0</v>
          </cell>
          <cell r="K306">
            <v>0</v>
          </cell>
          <cell r="L306">
            <v>0</v>
          </cell>
          <cell r="M306">
            <v>0</v>
          </cell>
          <cell r="N306">
            <v>53.25</v>
          </cell>
          <cell r="O306">
            <v>0</v>
          </cell>
          <cell r="P306">
            <v>1</v>
          </cell>
          <cell r="Q306">
            <v>82.987636267292018</v>
          </cell>
          <cell r="R306">
            <v>0</v>
          </cell>
          <cell r="S306">
            <v>0</v>
          </cell>
          <cell r="T306">
            <v>0</v>
          </cell>
          <cell r="U306">
            <v>0</v>
          </cell>
          <cell r="V306">
            <v>0</v>
          </cell>
          <cell r="Y306">
            <v>12.514775983902046</v>
          </cell>
          <cell r="Z306">
            <v>1.0449999999999999</v>
          </cell>
          <cell r="AA306">
            <v>1</v>
          </cell>
          <cell r="AC306">
            <v>0.09</v>
          </cell>
          <cell r="AD306">
            <v>1</v>
          </cell>
          <cell r="AE306">
            <v>0</v>
          </cell>
          <cell r="AF306">
            <v>0</v>
          </cell>
          <cell r="AG306">
            <v>174.82</v>
          </cell>
        </row>
        <row r="307">
          <cell r="A307" t="str">
            <v>014799</v>
          </cell>
          <cell r="B307" t="str">
            <v>014799 - Sansum-Foundation Main Clinic</v>
          </cell>
          <cell r="C307" t="str">
            <v>Santa Barbara</v>
          </cell>
          <cell r="F307">
            <v>610</v>
          </cell>
          <cell r="G307">
            <v>1</v>
          </cell>
          <cell r="H307">
            <v>1</v>
          </cell>
          <cell r="I307">
            <v>58.973965205577237</v>
          </cell>
          <cell r="J307">
            <v>0</v>
          </cell>
          <cell r="K307">
            <v>0</v>
          </cell>
          <cell r="L307">
            <v>0</v>
          </cell>
          <cell r="M307">
            <v>0</v>
          </cell>
          <cell r="N307">
            <v>0</v>
          </cell>
          <cell r="O307">
            <v>0</v>
          </cell>
          <cell r="P307">
            <v>1</v>
          </cell>
          <cell r="Q307">
            <v>104.96567507776399</v>
          </cell>
          <cell r="R307">
            <v>0</v>
          </cell>
          <cell r="S307">
            <v>0</v>
          </cell>
          <cell r="T307">
            <v>0</v>
          </cell>
          <cell r="U307">
            <v>0</v>
          </cell>
          <cell r="V307">
            <v>0</v>
          </cell>
          <cell r="Y307">
            <v>8.1891551704009906</v>
          </cell>
          <cell r="Z307">
            <v>1.0449999999999999</v>
          </cell>
          <cell r="AA307">
            <v>1</v>
          </cell>
          <cell r="AC307">
            <v>0.09</v>
          </cell>
          <cell r="AD307">
            <v>1</v>
          </cell>
          <cell r="AE307">
            <v>0</v>
          </cell>
          <cell r="AF307">
            <v>0</v>
          </cell>
          <cell r="AG307">
            <v>174.82</v>
          </cell>
        </row>
        <row r="308">
          <cell r="A308" t="str">
            <v>014801</v>
          </cell>
          <cell r="B308" t="str">
            <v>014801 - Medical Group of Santa Maria</v>
          </cell>
          <cell r="C308" t="str">
            <v>Santa Barbara</v>
          </cell>
          <cell r="F308">
            <v>0</v>
          </cell>
          <cell r="G308">
            <v>1</v>
          </cell>
          <cell r="H308">
            <v>1</v>
          </cell>
          <cell r="I308">
            <v>67.212797634846893</v>
          </cell>
          <cell r="J308">
            <v>0</v>
          </cell>
          <cell r="K308">
            <v>0</v>
          </cell>
          <cell r="L308">
            <v>0</v>
          </cell>
          <cell r="M308">
            <v>0</v>
          </cell>
          <cell r="N308">
            <v>53.830002</v>
          </cell>
          <cell r="O308">
            <v>0</v>
          </cell>
          <cell r="P308">
            <v>1</v>
          </cell>
          <cell r="Q308">
            <v>131.14573740787733</v>
          </cell>
          <cell r="R308">
            <v>0</v>
          </cell>
          <cell r="S308">
            <v>0</v>
          </cell>
          <cell r="T308">
            <v>0</v>
          </cell>
          <cell r="U308">
            <v>0</v>
          </cell>
          <cell r="V308">
            <v>0</v>
          </cell>
          <cell r="Y308">
            <v>9.6342928266031667</v>
          </cell>
          <cell r="Z308">
            <v>1.0449999999999999</v>
          </cell>
          <cell r="AA308">
            <v>1</v>
          </cell>
          <cell r="AC308">
            <v>0</v>
          </cell>
          <cell r="AD308">
            <v>0.5</v>
          </cell>
          <cell r="AE308">
            <v>0.41299999999999998</v>
          </cell>
          <cell r="AF308">
            <v>0</v>
          </cell>
          <cell r="AG308">
            <v>174.82</v>
          </cell>
        </row>
        <row r="309">
          <cell r="A309" t="str">
            <v>014802</v>
          </cell>
          <cell r="B309" t="str">
            <v>014802 - Sansum-Montecito Branch</v>
          </cell>
          <cell r="C309" t="str">
            <v>Santa Barbara</v>
          </cell>
          <cell r="F309">
            <v>0</v>
          </cell>
          <cell r="G309">
            <v>1</v>
          </cell>
          <cell r="H309">
            <v>1</v>
          </cell>
          <cell r="I309">
            <v>60.972757449436465</v>
          </cell>
          <cell r="J309">
            <v>0</v>
          </cell>
          <cell r="K309">
            <v>0</v>
          </cell>
          <cell r="L309">
            <v>0</v>
          </cell>
          <cell r="M309">
            <v>0</v>
          </cell>
          <cell r="N309">
            <v>0</v>
          </cell>
          <cell r="O309">
            <v>0</v>
          </cell>
          <cell r="P309">
            <v>1</v>
          </cell>
          <cell r="Q309">
            <v>43.92434465490917</v>
          </cell>
          <cell r="R309">
            <v>0</v>
          </cell>
          <cell r="S309">
            <v>0</v>
          </cell>
          <cell r="T309">
            <v>0</v>
          </cell>
          <cell r="U309">
            <v>0</v>
          </cell>
          <cell r="V309">
            <v>0</v>
          </cell>
          <cell r="Y309">
            <v>7.3513249193089329</v>
          </cell>
          <cell r="Z309">
            <v>1.0449999999999999</v>
          </cell>
          <cell r="AA309">
            <v>1</v>
          </cell>
          <cell r="AC309">
            <v>0</v>
          </cell>
          <cell r="AD309">
            <v>1</v>
          </cell>
          <cell r="AE309">
            <v>0</v>
          </cell>
          <cell r="AF309">
            <v>0</v>
          </cell>
          <cell r="AG309">
            <v>174.82</v>
          </cell>
        </row>
        <row r="310">
          <cell r="A310" t="str">
            <v>014804</v>
          </cell>
          <cell r="B310" t="str">
            <v>014804 - Sansum-Pueblo Primary Care</v>
          </cell>
          <cell r="C310" t="str">
            <v>Santa Barbara</v>
          </cell>
          <cell r="F310">
            <v>561</v>
          </cell>
          <cell r="G310">
            <v>1</v>
          </cell>
          <cell r="H310">
            <v>1</v>
          </cell>
          <cell r="I310">
            <v>59.284504419822845</v>
          </cell>
          <cell r="J310">
            <v>0</v>
          </cell>
          <cell r="K310">
            <v>0</v>
          </cell>
          <cell r="L310">
            <v>0</v>
          </cell>
          <cell r="M310">
            <v>0</v>
          </cell>
          <cell r="N310">
            <v>0</v>
          </cell>
          <cell r="O310">
            <v>0</v>
          </cell>
          <cell r="P310">
            <v>1</v>
          </cell>
          <cell r="Q310">
            <v>27.328043632841883</v>
          </cell>
          <cell r="R310">
            <v>0</v>
          </cell>
          <cell r="S310">
            <v>0</v>
          </cell>
          <cell r="T310">
            <v>0</v>
          </cell>
          <cell r="U310">
            <v>0</v>
          </cell>
          <cell r="V310">
            <v>0</v>
          </cell>
          <cell r="Y310">
            <v>11.033645311306495</v>
          </cell>
          <cell r="Z310">
            <v>1.0449999999999999</v>
          </cell>
          <cell r="AA310">
            <v>1</v>
          </cell>
          <cell r="AC310">
            <v>0.09</v>
          </cell>
          <cell r="AD310">
            <v>1</v>
          </cell>
          <cell r="AE310">
            <v>0</v>
          </cell>
          <cell r="AF310">
            <v>0</v>
          </cell>
          <cell r="AG310">
            <v>174.82</v>
          </cell>
        </row>
        <row r="311">
          <cell r="A311" t="str">
            <v>014805</v>
          </cell>
          <cell r="B311" t="str">
            <v>014805 - Sansum-Main Clinic</v>
          </cell>
          <cell r="C311" t="str">
            <v>Santa Barbara</v>
          </cell>
          <cell r="F311">
            <v>214</v>
          </cell>
          <cell r="G311">
            <v>1</v>
          </cell>
          <cell r="H311">
            <v>1</v>
          </cell>
          <cell r="I311">
            <v>59.89380820019133</v>
          </cell>
          <cell r="J311">
            <v>0</v>
          </cell>
          <cell r="K311">
            <v>0</v>
          </cell>
          <cell r="L311">
            <v>0</v>
          </cell>
          <cell r="M311">
            <v>0</v>
          </cell>
          <cell r="N311">
            <v>0</v>
          </cell>
          <cell r="O311">
            <v>0</v>
          </cell>
          <cell r="P311">
            <v>1</v>
          </cell>
          <cell r="Q311">
            <v>53.534237490990968</v>
          </cell>
          <cell r="R311">
            <v>0</v>
          </cell>
          <cell r="S311">
            <v>0</v>
          </cell>
          <cell r="T311">
            <v>0</v>
          </cell>
          <cell r="U311">
            <v>0</v>
          </cell>
          <cell r="V311">
            <v>0</v>
          </cell>
          <cell r="Y311">
            <v>8.5647101607827487</v>
          </cell>
          <cell r="Z311">
            <v>1.0449999999999999</v>
          </cell>
          <cell r="AA311">
            <v>1</v>
          </cell>
          <cell r="AC311">
            <v>0.09</v>
          </cell>
          <cell r="AD311">
            <v>1</v>
          </cell>
          <cell r="AE311">
            <v>0</v>
          </cell>
          <cell r="AF311">
            <v>0</v>
          </cell>
          <cell r="AG311">
            <v>174.82</v>
          </cell>
        </row>
        <row r="312">
          <cell r="A312" t="str">
            <v>014806</v>
          </cell>
          <cell r="B312" t="str">
            <v>014806 - Santa Maria Branch</v>
          </cell>
          <cell r="C312" t="str">
            <v>Santa Barbara</v>
          </cell>
          <cell r="F312">
            <v>0</v>
          </cell>
          <cell r="G312">
            <v>1</v>
          </cell>
          <cell r="H312">
            <v>1</v>
          </cell>
          <cell r="I312">
            <v>60.979738416368278</v>
          </cell>
          <cell r="J312">
            <v>0</v>
          </cell>
          <cell r="K312">
            <v>0</v>
          </cell>
          <cell r="L312">
            <v>0</v>
          </cell>
          <cell r="M312">
            <v>0</v>
          </cell>
          <cell r="N312">
            <v>53.830002</v>
          </cell>
          <cell r="O312">
            <v>0</v>
          </cell>
          <cell r="P312">
            <v>1</v>
          </cell>
          <cell r="Q312">
            <v>86.063428385320606</v>
          </cell>
          <cell r="R312">
            <v>0</v>
          </cell>
          <cell r="S312">
            <v>0</v>
          </cell>
          <cell r="T312">
            <v>0</v>
          </cell>
          <cell r="U312">
            <v>0</v>
          </cell>
          <cell r="V312">
            <v>0</v>
          </cell>
          <cell r="Y312">
            <v>8.0584536880392417</v>
          </cell>
          <cell r="Z312">
            <v>1.0449999999999999</v>
          </cell>
          <cell r="AA312">
            <v>1</v>
          </cell>
          <cell r="AC312">
            <v>0</v>
          </cell>
          <cell r="AD312">
            <v>0.5</v>
          </cell>
          <cell r="AE312">
            <v>0.41299999999999998</v>
          </cell>
          <cell r="AF312">
            <v>0</v>
          </cell>
          <cell r="AG312">
            <v>174.82</v>
          </cell>
        </row>
        <row r="313">
          <cell r="A313" t="str">
            <v>015030</v>
          </cell>
          <cell r="B313" t="str">
            <v>015030 - Sansum-Hollister Branch Sbimg</v>
          </cell>
          <cell r="C313" t="str">
            <v>Santa Barbara</v>
          </cell>
          <cell r="F313">
            <v>204</v>
          </cell>
          <cell r="G313">
            <v>1</v>
          </cell>
          <cell r="H313">
            <v>1</v>
          </cell>
          <cell r="I313">
            <v>57.138774483604251</v>
          </cell>
          <cell r="J313">
            <v>0</v>
          </cell>
          <cell r="K313">
            <v>0</v>
          </cell>
          <cell r="L313">
            <v>0</v>
          </cell>
          <cell r="M313">
            <v>0</v>
          </cell>
          <cell r="N313">
            <v>53.25</v>
          </cell>
          <cell r="O313">
            <v>0</v>
          </cell>
          <cell r="P313">
            <v>1</v>
          </cell>
          <cell r="Q313">
            <v>66.245526432420121</v>
          </cell>
          <cell r="R313">
            <v>0</v>
          </cell>
          <cell r="S313">
            <v>0</v>
          </cell>
          <cell r="T313">
            <v>0</v>
          </cell>
          <cell r="U313">
            <v>0</v>
          </cell>
          <cell r="V313">
            <v>0</v>
          </cell>
          <cell r="Y313">
            <v>10.138535429864907</v>
          </cell>
          <cell r="Z313">
            <v>1.0449999999999999</v>
          </cell>
          <cell r="AA313">
            <v>1</v>
          </cell>
          <cell r="AC313">
            <v>0.09</v>
          </cell>
          <cell r="AD313">
            <v>1</v>
          </cell>
          <cell r="AE313">
            <v>0</v>
          </cell>
          <cell r="AF313">
            <v>0</v>
          </cell>
          <cell r="AG313">
            <v>174.82</v>
          </cell>
        </row>
        <row r="314">
          <cell r="A314" t="str">
            <v>015145</v>
          </cell>
          <cell r="B314" t="str">
            <v>015145 - Lompoc DCN PCPs</v>
          </cell>
          <cell r="C314" t="str">
            <v>Santa Barbara</v>
          </cell>
          <cell r="F314">
            <v>1716</v>
          </cell>
          <cell r="G314">
            <v>0</v>
          </cell>
          <cell r="H314">
            <v>1</v>
          </cell>
          <cell r="I314">
            <v>38.406250615916974</v>
          </cell>
          <cell r="J314">
            <v>0</v>
          </cell>
          <cell r="K314">
            <v>0</v>
          </cell>
          <cell r="L314">
            <v>0</v>
          </cell>
          <cell r="M314">
            <v>0</v>
          </cell>
          <cell r="N314">
            <v>0</v>
          </cell>
          <cell r="O314">
            <v>0</v>
          </cell>
          <cell r="P314">
            <v>1</v>
          </cell>
          <cell r="Q314">
            <v>95.727633951078346</v>
          </cell>
          <cell r="R314">
            <v>0</v>
          </cell>
          <cell r="S314">
            <v>0</v>
          </cell>
          <cell r="T314">
            <v>0</v>
          </cell>
          <cell r="U314">
            <v>0</v>
          </cell>
          <cell r="V314">
            <v>0</v>
          </cell>
          <cell r="Y314">
            <v>10.921432596944463</v>
          </cell>
          <cell r="Z314">
            <v>1.0449999999999999</v>
          </cell>
          <cell r="AA314">
            <v>1</v>
          </cell>
          <cell r="AC314">
            <v>0</v>
          </cell>
          <cell r="AD314">
            <v>0</v>
          </cell>
          <cell r="AE314">
            <v>0</v>
          </cell>
          <cell r="AF314">
            <v>0</v>
          </cell>
          <cell r="AG314">
            <v>174.82</v>
          </cell>
        </row>
        <row r="315">
          <cell r="A315" t="str">
            <v>017607</v>
          </cell>
          <cell r="B315" t="str">
            <v>017607 - Sansum-Micheltorena Branch</v>
          </cell>
          <cell r="C315" t="str">
            <v>Santa Barbara</v>
          </cell>
          <cell r="F315">
            <v>333</v>
          </cell>
          <cell r="G315">
            <v>1</v>
          </cell>
          <cell r="H315">
            <v>1</v>
          </cell>
          <cell r="I315">
            <v>62.640385884836206</v>
          </cell>
          <cell r="J315">
            <v>0</v>
          </cell>
          <cell r="K315">
            <v>0</v>
          </cell>
          <cell r="L315">
            <v>0</v>
          </cell>
          <cell r="M315">
            <v>0</v>
          </cell>
          <cell r="N315">
            <v>0</v>
          </cell>
          <cell r="O315">
            <v>0</v>
          </cell>
          <cell r="P315">
            <v>1</v>
          </cell>
          <cell r="Q315">
            <v>49.50288164823862</v>
          </cell>
          <cell r="R315">
            <v>0</v>
          </cell>
          <cell r="S315">
            <v>0</v>
          </cell>
          <cell r="T315">
            <v>0</v>
          </cell>
          <cell r="U315">
            <v>0</v>
          </cell>
          <cell r="V315">
            <v>0</v>
          </cell>
          <cell r="Y315">
            <v>7.2972638507922856</v>
          </cell>
          <cell r="Z315">
            <v>1.0449999999999999</v>
          </cell>
          <cell r="AA315">
            <v>1</v>
          </cell>
          <cell r="AC315">
            <v>0.09</v>
          </cell>
          <cell r="AD315">
            <v>0.5</v>
          </cell>
          <cell r="AE315">
            <v>0.41299999999999998</v>
          </cell>
          <cell r="AF315">
            <v>0</v>
          </cell>
          <cell r="AG315">
            <v>174.82</v>
          </cell>
        </row>
        <row r="316">
          <cell r="A316" t="str">
            <v>017893</v>
          </cell>
          <cell r="B316" t="str">
            <v>017893 - Sansum Jackson Medical Group</v>
          </cell>
          <cell r="C316" t="str">
            <v>Santa Barbara</v>
          </cell>
          <cell r="F316">
            <v>0</v>
          </cell>
          <cell r="G316">
            <v>1</v>
          </cell>
          <cell r="H316">
            <v>1</v>
          </cell>
          <cell r="I316">
            <v>57.329411764705881</v>
          </cell>
          <cell r="J316">
            <v>1</v>
          </cell>
          <cell r="K316">
            <v>0</v>
          </cell>
          <cell r="L316">
            <v>0</v>
          </cell>
          <cell r="M316">
            <v>0</v>
          </cell>
          <cell r="N316">
            <v>0</v>
          </cell>
          <cell r="O316">
            <v>0</v>
          </cell>
          <cell r="P316">
            <v>1</v>
          </cell>
          <cell r="Q316">
            <v>65.831706210200082</v>
          </cell>
          <cell r="R316">
            <v>0</v>
          </cell>
          <cell r="S316">
            <v>0</v>
          </cell>
          <cell r="T316">
            <v>0</v>
          </cell>
          <cell r="U316">
            <v>0</v>
          </cell>
          <cell r="V316">
            <v>0</v>
          </cell>
          <cell r="Y316">
            <v>4.9529411764705875</v>
          </cell>
          <cell r="Z316">
            <v>1.0449999999999999</v>
          </cell>
          <cell r="AA316">
            <v>1</v>
          </cell>
          <cell r="AC316">
            <v>0</v>
          </cell>
          <cell r="AD316">
            <v>0</v>
          </cell>
          <cell r="AE316">
            <v>0</v>
          </cell>
          <cell r="AF316">
            <v>0</v>
          </cell>
          <cell r="AG316">
            <v>174.82</v>
          </cell>
        </row>
        <row r="317">
          <cell r="A317" t="str">
            <v>004197</v>
          </cell>
          <cell r="B317" t="str">
            <v>004197 - Physicians Med Group/San Jose</v>
          </cell>
          <cell r="C317" t="str">
            <v>Santa Clara</v>
          </cell>
          <cell r="F317">
            <v>2937</v>
          </cell>
          <cell r="G317">
            <v>1</v>
          </cell>
          <cell r="H317">
            <v>1</v>
          </cell>
          <cell r="I317">
            <v>60.035053066227718</v>
          </cell>
          <cell r="J317">
            <v>0</v>
          </cell>
          <cell r="K317">
            <v>0</v>
          </cell>
          <cell r="L317">
            <v>0</v>
          </cell>
          <cell r="M317">
            <v>0</v>
          </cell>
          <cell r="N317">
            <v>0</v>
          </cell>
          <cell r="O317">
            <v>0</v>
          </cell>
          <cell r="P317">
            <v>1</v>
          </cell>
          <cell r="Q317">
            <v>97.174856569764643</v>
          </cell>
          <cell r="R317">
            <v>0</v>
          </cell>
          <cell r="S317">
            <v>0</v>
          </cell>
          <cell r="T317">
            <v>0</v>
          </cell>
          <cell r="U317">
            <v>0</v>
          </cell>
          <cell r="V317">
            <v>0</v>
          </cell>
          <cell r="Y317">
            <v>6.6266072059891155</v>
          </cell>
          <cell r="Z317">
            <v>1.0449999999999999</v>
          </cell>
          <cell r="AA317">
            <v>0</v>
          </cell>
          <cell r="AC317">
            <v>0.15</v>
          </cell>
          <cell r="AD317">
            <v>0</v>
          </cell>
          <cell r="AE317">
            <v>0</v>
          </cell>
          <cell r="AF317">
            <v>0</v>
          </cell>
          <cell r="AG317">
            <v>223.31</v>
          </cell>
        </row>
        <row r="318">
          <cell r="A318" t="str">
            <v>004247</v>
          </cell>
          <cell r="B318" t="str">
            <v>004247 - San Jose Medical Group</v>
          </cell>
          <cell r="C318" t="str">
            <v>Santa Clara</v>
          </cell>
          <cell r="F318">
            <v>5306</v>
          </cell>
          <cell r="G318">
            <v>1</v>
          </cell>
          <cell r="H318">
            <v>1</v>
          </cell>
          <cell r="I318">
            <v>62.578323877887975</v>
          </cell>
          <cell r="J318">
            <v>0</v>
          </cell>
          <cell r="K318">
            <v>0</v>
          </cell>
          <cell r="L318">
            <v>0</v>
          </cell>
          <cell r="M318">
            <v>0</v>
          </cell>
          <cell r="N318">
            <v>0</v>
          </cell>
          <cell r="O318">
            <v>0</v>
          </cell>
          <cell r="P318">
            <v>1</v>
          </cell>
          <cell r="Q318">
            <v>100.17579711915329</v>
          </cell>
          <cell r="R318">
            <v>0</v>
          </cell>
          <cell r="S318">
            <v>0</v>
          </cell>
          <cell r="T318">
            <v>0</v>
          </cell>
          <cell r="U318">
            <v>0</v>
          </cell>
          <cell r="V318">
            <v>0</v>
          </cell>
          <cell r="Y318">
            <v>6.1041636343320951</v>
          </cell>
          <cell r="Z318">
            <v>1.0449999999999999</v>
          </cell>
          <cell r="AA318">
            <v>0</v>
          </cell>
          <cell r="AC318">
            <v>0</v>
          </cell>
          <cell r="AD318">
            <v>1</v>
          </cell>
          <cell r="AE318">
            <v>0</v>
          </cell>
          <cell r="AF318">
            <v>0</v>
          </cell>
          <cell r="AG318">
            <v>223.31</v>
          </cell>
        </row>
        <row r="319">
          <cell r="A319" t="str">
            <v>006379</v>
          </cell>
          <cell r="B319" t="str">
            <v>006379 - Camino Medical Group</v>
          </cell>
          <cell r="C319" t="str">
            <v>Santa Clara</v>
          </cell>
          <cell r="F319">
            <v>10112</v>
          </cell>
          <cell r="G319">
            <v>1</v>
          </cell>
          <cell r="H319">
            <v>1</v>
          </cell>
          <cell r="I319">
            <v>82.247639779785288</v>
          </cell>
          <cell r="J319">
            <v>0</v>
          </cell>
          <cell r="K319">
            <v>0</v>
          </cell>
          <cell r="L319">
            <v>0</v>
          </cell>
          <cell r="M319">
            <v>0</v>
          </cell>
          <cell r="N319">
            <v>0</v>
          </cell>
          <cell r="O319">
            <v>0</v>
          </cell>
          <cell r="P319">
            <v>1</v>
          </cell>
          <cell r="Q319">
            <v>79.417219679557491</v>
          </cell>
          <cell r="R319">
            <v>0</v>
          </cell>
          <cell r="S319">
            <v>0</v>
          </cell>
          <cell r="T319">
            <v>0</v>
          </cell>
          <cell r="U319">
            <v>0</v>
          </cell>
          <cell r="V319">
            <v>0</v>
          </cell>
          <cell r="Y319">
            <v>9.4125043089164091</v>
          </cell>
          <cell r="Z319">
            <v>1.0449999999999999</v>
          </cell>
          <cell r="AA319">
            <v>0</v>
          </cell>
          <cell r="AC319">
            <v>1E-4</v>
          </cell>
          <cell r="AD319">
            <v>0</v>
          </cell>
          <cell r="AE319">
            <v>0</v>
          </cell>
          <cell r="AF319">
            <v>0</v>
          </cell>
          <cell r="AG319">
            <v>223.31</v>
          </cell>
        </row>
        <row r="320">
          <cell r="A320" t="str">
            <v>010426</v>
          </cell>
          <cell r="B320" t="str">
            <v>010426 - Santa Clara County IPA</v>
          </cell>
          <cell r="C320" t="str">
            <v>Santa Clara</v>
          </cell>
          <cell r="F320">
            <v>10216</v>
          </cell>
          <cell r="G320">
            <v>1</v>
          </cell>
          <cell r="H320">
            <v>1</v>
          </cell>
          <cell r="I320">
            <v>61.263270620448182</v>
          </cell>
          <cell r="J320">
            <v>0</v>
          </cell>
          <cell r="K320">
            <v>0</v>
          </cell>
          <cell r="L320">
            <v>0</v>
          </cell>
          <cell r="M320">
            <v>0</v>
          </cell>
          <cell r="N320">
            <v>0</v>
          </cell>
          <cell r="O320">
            <v>0</v>
          </cell>
          <cell r="P320">
            <v>1</v>
          </cell>
          <cell r="Q320">
            <v>109.76028976181973</v>
          </cell>
          <cell r="R320">
            <v>0</v>
          </cell>
          <cell r="S320">
            <v>0</v>
          </cell>
          <cell r="T320">
            <v>0</v>
          </cell>
          <cell r="U320">
            <v>0</v>
          </cell>
          <cell r="V320">
            <v>0</v>
          </cell>
          <cell r="Y320">
            <v>9.102583385012414</v>
          </cell>
          <cell r="Z320">
            <v>1.0449999999999999</v>
          </cell>
          <cell r="AA320">
            <v>0</v>
          </cell>
          <cell r="AC320">
            <v>0</v>
          </cell>
          <cell r="AD320">
            <v>0</v>
          </cell>
          <cell r="AE320">
            <v>0</v>
          </cell>
          <cell r="AF320">
            <v>0</v>
          </cell>
          <cell r="AG320">
            <v>223.31</v>
          </cell>
        </row>
        <row r="321">
          <cell r="A321" t="str">
            <v>012140</v>
          </cell>
          <cell r="B321" t="str">
            <v>012140 - Palo Alto Medical Foundation</v>
          </cell>
          <cell r="C321" t="str">
            <v>Santa Clara</v>
          </cell>
          <cell r="F321">
            <v>14332</v>
          </cell>
          <cell r="G321">
            <v>1</v>
          </cell>
          <cell r="H321">
            <v>1</v>
          </cell>
          <cell r="I321">
            <v>86.253696597950707</v>
          </cell>
          <cell r="J321">
            <v>0</v>
          </cell>
          <cell r="K321">
            <v>0</v>
          </cell>
          <cell r="L321">
            <v>0</v>
          </cell>
          <cell r="M321">
            <v>0</v>
          </cell>
          <cell r="N321">
            <v>0</v>
          </cell>
          <cell r="O321">
            <v>0</v>
          </cell>
          <cell r="P321">
            <v>1</v>
          </cell>
          <cell r="Q321">
            <v>95.255015259600128</v>
          </cell>
          <cell r="R321">
            <v>0</v>
          </cell>
          <cell r="S321">
            <v>0</v>
          </cell>
          <cell r="T321">
            <v>0</v>
          </cell>
          <cell r="U321">
            <v>0</v>
          </cell>
          <cell r="V321">
            <v>0</v>
          </cell>
          <cell r="Y321">
            <v>9.01314477927661</v>
          </cell>
          <cell r="Z321">
            <v>1.0449999999999999</v>
          </cell>
          <cell r="AA321">
            <v>0</v>
          </cell>
          <cell r="AC321">
            <v>1E-4</v>
          </cell>
          <cell r="AD321">
            <v>0</v>
          </cell>
          <cell r="AE321">
            <v>0</v>
          </cell>
          <cell r="AF321">
            <v>0</v>
          </cell>
          <cell r="AG321">
            <v>223.31</v>
          </cell>
        </row>
        <row r="322">
          <cell r="A322" t="str">
            <v>005181</v>
          </cell>
          <cell r="B322" t="str">
            <v>005181 - Phys Med Grp of Santa Cruz Cou</v>
          </cell>
          <cell r="C322" t="str">
            <v>Santa Cruz</v>
          </cell>
          <cell r="F322">
            <v>3237</v>
          </cell>
          <cell r="G322">
            <v>1</v>
          </cell>
          <cell r="H322">
            <v>1</v>
          </cell>
          <cell r="I322">
            <v>67.202332979555052</v>
          </cell>
          <cell r="J322">
            <v>0</v>
          </cell>
          <cell r="K322">
            <v>0</v>
          </cell>
          <cell r="L322">
            <v>0</v>
          </cell>
          <cell r="M322">
            <v>0</v>
          </cell>
          <cell r="N322">
            <v>0</v>
          </cell>
          <cell r="O322">
            <v>0</v>
          </cell>
          <cell r="P322">
            <v>1</v>
          </cell>
          <cell r="Q322">
            <v>71.109376339243582</v>
          </cell>
          <cell r="R322">
            <v>0</v>
          </cell>
          <cell r="S322">
            <v>0</v>
          </cell>
          <cell r="T322">
            <v>0</v>
          </cell>
          <cell r="U322">
            <v>0</v>
          </cell>
          <cell r="V322">
            <v>0</v>
          </cell>
          <cell r="Y322">
            <v>10.31962025525822</v>
          </cell>
          <cell r="Z322">
            <v>1.0449999999999999</v>
          </cell>
          <cell r="AA322">
            <v>0</v>
          </cell>
          <cell r="AC322">
            <v>1E-4</v>
          </cell>
          <cell r="AD322">
            <v>0</v>
          </cell>
          <cell r="AE322">
            <v>0</v>
          </cell>
          <cell r="AF322">
            <v>0</v>
          </cell>
          <cell r="AG322">
            <v>201.83</v>
          </cell>
        </row>
        <row r="323">
          <cell r="A323" t="str">
            <v>012186</v>
          </cell>
          <cell r="B323" t="str">
            <v>012186 - Santa Cruz Medical Clinic</v>
          </cell>
          <cell r="C323" t="str">
            <v>Santa Cruz</v>
          </cell>
          <cell r="F323">
            <v>6983</v>
          </cell>
          <cell r="G323">
            <v>1</v>
          </cell>
          <cell r="H323">
            <v>1</v>
          </cell>
          <cell r="I323">
            <v>71.83152045735028</v>
          </cell>
          <cell r="J323">
            <v>0</v>
          </cell>
          <cell r="K323">
            <v>0</v>
          </cell>
          <cell r="L323">
            <v>0</v>
          </cell>
          <cell r="M323">
            <v>0</v>
          </cell>
          <cell r="N323">
            <v>0</v>
          </cell>
          <cell r="O323">
            <v>0</v>
          </cell>
          <cell r="P323">
            <v>1</v>
          </cell>
          <cell r="Q323">
            <v>85.560545234945991</v>
          </cell>
          <cell r="R323">
            <v>0</v>
          </cell>
          <cell r="S323">
            <v>0</v>
          </cell>
          <cell r="T323">
            <v>0</v>
          </cell>
          <cell r="U323">
            <v>0</v>
          </cell>
          <cell r="V323">
            <v>0</v>
          </cell>
          <cell r="Y323">
            <v>10.504222283245189</v>
          </cell>
          <cell r="Z323">
            <v>1.0449999999999999</v>
          </cell>
          <cell r="AA323">
            <v>0</v>
          </cell>
          <cell r="AC323">
            <v>1E-4</v>
          </cell>
          <cell r="AD323">
            <v>0</v>
          </cell>
          <cell r="AE323">
            <v>0</v>
          </cell>
          <cell r="AF323">
            <v>0</v>
          </cell>
          <cell r="AG323">
            <v>201.83</v>
          </cell>
        </row>
        <row r="324">
          <cell r="A324" t="str">
            <v>005157</v>
          </cell>
          <cell r="B324" t="str">
            <v>005157 - Hill Physicians / Solano</v>
          </cell>
          <cell r="C324" t="str">
            <v>Solano</v>
          </cell>
          <cell r="F324">
            <v>4984</v>
          </cell>
          <cell r="G324">
            <v>1</v>
          </cell>
          <cell r="H324">
            <v>1</v>
          </cell>
          <cell r="I324">
            <v>70.814381518940493</v>
          </cell>
          <cell r="J324">
            <v>0</v>
          </cell>
          <cell r="K324">
            <v>0</v>
          </cell>
          <cell r="L324">
            <v>0</v>
          </cell>
          <cell r="M324">
            <v>0</v>
          </cell>
          <cell r="N324">
            <v>0</v>
          </cell>
          <cell r="O324">
            <v>0</v>
          </cell>
          <cell r="P324">
            <v>1</v>
          </cell>
          <cell r="Q324">
            <v>169.25632649132601</v>
          </cell>
          <cell r="R324">
            <v>0</v>
          </cell>
          <cell r="S324">
            <v>0</v>
          </cell>
          <cell r="T324">
            <v>0</v>
          </cell>
          <cell r="U324">
            <v>0</v>
          </cell>
          <cell r="V324">
            <v>0</v>
          </cell>
          <cell r="Y324">
            <v>11.431562907295502</v>
          </cell>
          <cell r="Z324">
            <v>1.0449999999999999</v>
          </cell>
          <cell r="AA324">
            <v>0</v>
          </cell>
          <cell r="AC324">
            <v>0</v>
          </cell>
          <cell r="AD324">
            <v>0</v>
          </cell>
          <cell r="AE324">
            <v>0</v>
          </cell>
          <cell r="AF324">
            <v>0</v>
          </cell>
          <cell r="AG324">
            <v>300</v>
          </cell>
        </row>
        <row r="325">
          <cell r="A325" t="str">
            <v>012139</v>
          </cell>
          <cell r="B325" t="str">
            <v>012139 - Family Doctor Medical Group</v>
          </cell>
          <cell r="C325" t="str">
            <v>Solano</v>
          </cell>
          <cell r="F325">
            <v>0</v>
          </cell>
          <cell r="G325">
            <v>1</v>
          </cell>
          <cell r="H325">
            <v>1</v>
          </cell>
          <cell r="I325">
            <v>53.268603353706844</v>
          </cell>
          <cell r="J325">
            <v>0</v>
          </cell>
          <cell r="K325">
            <v>0</v>
          </cell>
          <cell r="L325">
            <v>0</v>
          </cell>
          <cell r="M325">
            <v>0</v>
          </cell>
          <cell r="N325">
            <v>0</v>
          </cell>
          <cell r="O325">
            <v>0</v>
          </cell>
          <cell r="P325">
            <v>1</v>
          </cell>
          <cell r="Q325">
            <v>115.00811022029848</v>
          </cell>
          <cell r="R325">
            <v>0</v>
          </cell>
          <cell r="S325">
            <v>0</v>
          </cell>
          <cell r="T325">
            <v>0</v>
          </cell>
          <cell r="U325">
            <v>0</v>
          </cell>
          <cell r="V325">
            <v>0</v>
          </cell>
          <cell r="Y325">
            <v>12.018236545070017</v>
          </cell>
          <cell r="Z325">
            <v>1.0449999999999999</v>
          </cell>
          <cell r="AA325">
            <v>0</v>
          </cell>
          <cell r="AC325">
            <v>0</v>
          </cell>
          <cell r="AD325">
            <v>0.5</v>
          </cell>
          <cell r="AE325">
            <v>0.28000000000000003</v>
          </cell>
          <cell r="AF325">
            <v>0</v>
          </cell>
          <cell r="AG325">
            <v>300</v>
          </cell>
        </row>
        <row r="326">
          <cell r="A326" t="str">
            <v>005248</v>
          </cell>
          <cell r="B326" t="str">
            <v>005248 - Valley of The Moon Medical Grp</v>
          </cell>
          <cell r="C326" t="str">
            <v>Sonoma</v>
          </cell>
          <cell r="F326">
            <v>842</v>
          </cell>
          <cell r="G326">
            <v>1</v>
          </cell>
          <cell r="H326">
            <v>1</v>
          </cell>
          <cell r="I326">
            <v>76.885931408228103</v>
          </cell>
          <cell r="J326">
            <v>1</v>
          </cell>
          <cell r="K326">
            <v>0</v>
          </cell>
          <cell r="L326">
            <v>0</v>
          </cell>
          <cell r="M326">
            <v>0</v>
          </cell>
          <cell r="N326">
            <v>0</v>
          </cell>
          <cell r="O326">
            <v>1</v>
          </cell>
          <cell r="P326">
            <v>1</v>
          </cell>
          <cell r="Q326">
            <v>76.525885666091199</v>
          </cell>
          <cell r="R326">
            <v>1</v>
          </cell>
          <cell r="S326">
            <v>0</v>
          </cell>
          <cell r="T326">
            <v>0</v>
          </cell>
          <cell r="U326">
            <v>0</v>
          </cell>
          <cell r="V326">
            <v>0</v>
          </cell>
          <cell r="Y326">
            <v>14.223983691548161</v>
          </cell>
          <cell r="Z326">
            <v>1.0449999999999999</v>
          </cell>
          <cell r="AA326">
            <v>0</v>
          </cell>
          <cell r="AC326">
            <v>0</v>
          </cell>
          <cell r="AD326">
            <v>0.33339999999999997</v>
          </cell>
          <cell r="AE326">
            <v>0.28000000000000003</v>
          </cell>
          <cell r="AF326">
            <v>0</v>
          </cell>
          <cell r="AG326">
            <v>240.26</v>
          </cell>
        </row>
        <row r="327">
          <cell r="A327" t="str">
            <v>012540</v>
          </cell>
          <cell r="B327" t="str">
            <v>012540 - Sutter Medical Group of The Re</v>
          </cell>
          <cell r="C327" t="str">
            <v>Sonoma</v>
          </cell>
          <cell r="F327">
            <v>6346</v>
          </cell>
          <cell r="G327">
            <v>1</v>
          </cell>
          <cell r="H327">
            <v>1</v>
          </cell>
          <cell r="I327">
            <v>75.232712997381185</v>
          </cell>
          <cell r="J327">
            <v>0</v>
          </cell>
          <cell r="K327">
            <v>0</v>
          </cell>
          <cell r="L327">
            <v>0</v>
          </cell>
          <cell r="M327">
            <v>0</v>
          </cell>
          <cell r="N327">
            <v>0</v>
          </cell>
          <cell r="O327">
            <v>0</v>
          </cell>
          <cell r="P327">
            <v>1</v>
          </cell>
          <cell r="Q327">
            <v>94.780232775042691</v>
          </cell>
          <cell r="R327">
            <v>0</v>
          </cell>
          <cell r="S327">
            <v>0</v>
          </cell>
          <cell r="T327">
            <v>0</v>
          </cell>
          <cell r="U327">
            <v>0</v>
          </cell>
          <cell r="V327">
            <v>0</v>
          </cell>
          <cell r="Y327">
            <v>18.827024294950071</v>
          </cell>
          <cell r="Z327">
            <v>1.0449999999999999</v>
          </cell>
          <cell r="AA327">
            <v>0</v>
          </cell>
          <cell r="AC327">
            <v>1E-4</v>
          </cell>
          <cell r="AD327">
            <v>0</v>
          </cell>
          <cell r="AE327">
            <v>0</v>
          </cell>
          <cell r="AF327">
            <v>0</v>
          </cell>
          <cell r="AG327">
            <v>240.26</v>
          </cell>
        </row>
        <row r="328">
          <cell r="A328" t="str">
            <v>015014</v>
          </cell>
          <cell r="B328" t="str">
            <v>015014 - Sonoma County Primary Care IPA</v>
          </cell>
          <cell r="C328" t="str">
            <v>Sonoma</v>
          </cell>
          <cell r="F328">
            <v>867</v>
          </cell>
          <cell r="G328">
            <v>1</v>
          </cell>
          <cell r="H328">
            <v>1</v>
          </cell>
          <cell r="I328">
            <v>58.492637091616103</v>
          </cell>
          <cell r="J328">
            <v>0</v>
          </cell>
          <cell r="K328">
            <v>0</v>
          </cell>
          <cell r="L328">
            <v>0</v>
          </cell>
          <cell r="M328">
            <v>0</v>
          </cell>
          <cell r="N328">
            <v>0</v>
          </cell>
          <cell r="O328">
            <v>0</v>
          </cell>
          <cell r="P328">
            <v>1</v>
          </cell>
          <cell r="Q328">
            <v>65.309374950314819</v>
          </cell>
          <cell r="R328">
            <v>0</v>
          </cell>
          <cell r="S328">
            <v>0</v>
          </cell>
          <cell r="T328">
            <v>0</v>
          </cell>
          <cell r="U328">
            <v>0</v>
          </cell>
          <cell r="V328">
            <v>0</v>
          </cell>
          <cell r="Y328">
            <v>16.488951451754907</v>
          </cell>
          <cell r="Z328">
            <v>1.0449999999999999</v>
          </cell>
          <cell r="AA328">
            <v>0</v>
          </cell>
          <cell r="AC328">
            <v>0</v>
          </cell>
          <cell r="AD328">
            <v>1</v>
          </cell>
          <cell r="AE328">
            <v>0</v>
          </cell>
          <cell r="AF328">
            <v>0</v>
          </cell>
          <cell r="AG328">
            <v>240.26</v>
          </cell>
        </row>
        <row r="329">
          <cell r="A329" t="str">
            <v>017202</v>
          </cell>
          <cell r="B329" t="str">
            <v>017202 - Sonoma DCN PCPs</v>
          </cell>
          <cell r="C329" t="str">
            <v>Sonoma</v>
          </cell>
          <cell r="F329">
            <v>4160</v>
          </cell>
          <cell r="G329">
            <v>0</v>
          </cell>
          <cell r="H329">
            <v>1</v>
          </cell>
          <cell r="I329">
            <v>74.205692148878185</v>
          </cell>
          <cell r="J329">
            <v>0</v>
          </cell>
          <cell r="K329">
            <v>0</v>
          </cell>
          <cell r="L329">
            <v>0</v>
          </cell>
          <cell r="M329">
            <v>0</v>
          </cell>
          <cell r="N329">
            <v>0</v>
          </cell>
          <cell r="O329">
            <v>0</v>
          </cell>
          <cell r="P329">
            <v>1</v>
          </cell>
          <cell r="Q329">
            <v>122.51300049906763</v>
          </cell>
          <cell r="R329">
            <v>0</v>
          </cell>
          <cell r="S329">
            <v>0</v>
          </cell>
          <cell r="T329">
            <v>0</v>
          </cell>
          <cell r="U329">
            <v>0</v>
          </cell>
          <cell r="V329">
            <v>0</v>
          </cell>
          <cell r="Y329">
            <v>2.6021269920384608E-2</v>
          </cell>
          <cell r="Z329">
            <v>1.0449999999999999</v>
          </cell>
          <cell r="AA329">
            <v>0</v>
          </cell>
          <cell r="AC329">
            <v>1E-4</v>
          </cell>
          <cell r="AD329">
            <v>0</v>
          </cell>
          <cell r="AE329">
            <v>0</v>
          </cell>
          <cell r="AF329">
            <v>0</v>
          </cell>
          <cell r="AG329">
            <v>240.26</v>
          </cell>
        </row>
        <row r="330">
          <cell r="A330" t="str">
            <v>005254</v>
          </cell>
          <cell r="B330" t="str">
            <v>005254 - Sutter Gould Medical Foundatio</v>
          </cell>
          <cell r="C330" t="str">
            <v>Stanislaus</v>
          </cell>
          <cell r="F330">
            <v>15867</v>
          </cell>
          <cell r="G330">
            <v>1</v>
          </cell>
          <cell r="H330">
            <v>1</v>
          </cell>
          <cell r="I330">
            <v>75.51360965762585</v>
          </cell>
          <cell r="J330">
            <v>0</v>
          </cell>
          <cell r="K330">
            <v>0</v>
          </cell>
          <cell r="L330">
            <v>0</v>
          </cell>
          <cell r="M330">
            <v>0</v>
          </cell>
          <cell r="N330">
            <v>0</v>
          </cell>
          <cell r="O330">
            <v>1</v>
          </cell>
          <cell r="P330">
            <v>1</v>
          </cell>
          <cell r="Q330">
            <v>69.672318567327778</v>
          </cell>
          <cell r="R330">
            <v>0</v>
          </cell>
          <cell r="S330">
            <v>0</v>
          </cell>
          <cell r="T330">
            <v>0</v>
          </cell>
          <cell r="U330">
            <v>0</v>
          </cell>
          <cell r="V330">
            <v>0</v>
          </cell>
          <cell r="Y330">
            <v>13.494029957381182</v>
          </cell>
          <cell r="Z330">
            <v>1.0449999999999999</v>
          </cell>
          <cell r="AA330">
            <v>0</v>
          </cell>
          <cell r="AC330">
            <v>1E-4</v>
          </cell>
          <cell r="AD330">
            <v>0</v>
          </cell>
          <cell r="AE330">
            <v>0</v>
          </cell>
          <cell r="AF330">
            <v>0</v>
          </cell>
          <cell r="AG330">
            <v>214.1</v>
          </cell>
        </row>
        <row r="331">
          <cell r="A331" t="str">
            <v>009266</v>
          </cell>
          <cell r="B331" t="str">
            <v>009266 - Sutter Gould-Turlock</v>
          </cell>
          <cell r="C331" t="str">
            <v>Stanislaus</v>
          </cell>
          <cell r="F331">
            <v>1331</v>
          </cell>
          <cell r="G331">
            <v>1</v>
          </cell>
          <cell r="H331">
            <v>1</v>
          </cell>
          <cell r="I331">
            <v>69.954246517296554</v>
          </cell>
          <cell r="J331">
            <v>0</v>
          </cell>
          <cell r="K331">
            <v>0</v>
          </cell>
          <cell r="L331">
            <v>0</v>
          </cell>
          <cell r="M331">
            <v>0</v>
          </cell>
          <cell r="N331">
            <v>0</v>
          </cell>
          <cell r="O331">
            <v>0</v>
          </cell>
          <cell r="P331">
            <v>1</v>
          </cell>
          <cell r="Q331">
            <v>103.41568944271924</v>
          </cell>
          <cell r="R331">
            <v>0</v>
          </cell>
          <cell r="S331">
            <v>0</v>
          </cell>
          <cell r="T331">
            <v>0</v>
          </cell>
          <cell r="U331">
            <v>0</v>
          </cell>
          <cell r="V331">
            <v>0</v>
          </cell>
          <cell r="Y331">
            <v>13.612704196772142</v>
          </cell>
          <cell r="Z331">
            <v>1.0449999999999999</v>
          </cell>
          <cell r="AA331">
            <v>0</v>
          </cell>
          <cell r="AC331">
            <v>1E-4</v>
          </cell>
          <cell r="AD331">
            <v>0</v>
          </cell>
          <cell r="AE331">
            <v>0</v>
          </cell>
          <cell r="AF331">
            <v>0</v>
          </cell>
          <cell r="AG331">
            <v>214.1</v>
          </cell>
        </row>
        <row r="332">
          <cell r="A332" t="str">
            <v>012541</v>
          </cell>
          <cell r="B332" t="str">
            <v>012541 - Central Valley Medical Group</v>
          </cell>
          <cell r="C332" t="str">
            <v>Stanislaus</v>
          </cell>
          <cell r="F332">
            <v>7710</v>
          </cell>
          <cell r="G332">
            <v>1</v>
          </cell>
          <cell r="H332">
            <v>1</v>
          </cell>
          <cell r="I332">
            <v>74.435050700497101</v>
          </cell>
          <cell r="J332">
            <v>0</v>
          </cell>
          <cell r="K332">
            <v>0</v>
          </cell>
          <cell r="L332">
            <v>0</v>
          </cell>
          <cell r="M332">
            <v>0.94</v>
          </cell>
          <cell r="N332">
            <v>0</v>
          </cell>
          <cell r="O332">
            <v>1</v>
          </cell>
          <cell r="P332">
            <v>1</v>
          </cell>
          <cell r="Q332">
            <v>70.470759218604059</v>
          </cell>
          <cell r="R332">
            <v>0</v>
          </cell>
          <cell r="S332">
            <v>0</v>
          </cell>
          <cell r="T332">
            <v>0</v>
          </cell>
          <cell r="U332">
            <v>0</v>
          </cell>
          <cell r="V332">
            <v>0</v>
          </cell>
          <cell r="Y332">
            <v>13.96074546048354</v>
          </cell>
          <cell r="Z332">
            <v>1.0449999999999999</v>
          </cell>
          <cell r="AA332">
            <v>0</v>
          </cell>
          <cell r="AC332">
            <v>1E-4</v>
          </cell>
          <cell r="AD332">
            <v>0</v>
          </cell>
          <cell r="AE332">
            <v>0</v>
          </cell>
          <cell r="AF332">
            <v>0</v>
          </cell>
          <cell r="AG332">
            <v>214.1</v>
          </cell>
        </row>
        <row r="333">
          <cell r="A333" t="str">
            <v>017593</v>
          </cell>
          <cell r="B333" t="str">
            <v>017593 - Turlock Dcn Pcps</v>
          </cell>
          <cell r="C333" t="str">
            <v>Stanislaus</v>
          </cell>
          <cell r="F333">
            <v>2962</v>
          </cell>
          <cell r="G333">
            <v>0</v>
          </cell>
          <cell r="H333">
            <v>1</v>
          </cell>
          <cell r="I333">
            <v>76.41262945228442</v>
          </cell>
          <cell r="J333">
            <v>0</v>
          </cell>
          <cell r="K333">
            <v>0</v>
          </cell>
          <cell r="L333">
            <v>0</v>
          </cell>
          <cell r="M333">
            <v>0</v>
          </cell>
          <cell r="N333">
            <v>0</v>
          </cell>
          <cell r="O333">
            <v>0</v>
          </cell>
          <cell r="P333">
            <v>1</v>
          </cell>
          <cell r="Q333">
            <v>155.13462719594548</v>
          </cell>
          <cell r="R333">
            <v>0</v>
          </cell>
          <cell r="S333">
            <v>0</v>
          </cell>
          <cell r="T333">
            <v>0</v>
          </cell>
          <cell r="U333">
            <v>0</v>
          </cell>
          <cell r="V333">
            <v>0</v>
          </cell>
          <cell r="Y333">
            <v>6.1069975568930195</v>
          </cell>
          <cell r="Z333">
            <v>1.0449999999999999</v>
          </cell>
          <cell r="AA333">
            <v>0</v>
          </cell>
          <cell r="AC333">
            <v>0</v>
          </cell>
          <cell r="AD333">
            <v>0</v>
          </cell>
          <cell r="AE333">
            <v>0</v>
          </cell>
          <cell r="AF333">
            <v>0</v>
          </cell>
          <cell r="AG333">
            <v>214.1</v>
          </cell>
        </row>
        <row r="334">
          <cell r="A334" t="str">
            <v>011981</v>
          </cell>
          <cell r="B334" t="str">
            <v>011981 - Sutter Yuba DCN PCPs</v>
          </cell>
          <cell r="C334" t="str">
            <v>Sutter</v>
          </cell>
          <cell r="F334">
            <v>8</v>
          </cell>
          <cell r="G334">
            <v>0</v>
          </cell>
          <cell r="H334">
            <v>1</v>
          </cell>
          <cell r="I334">
            <v>72.889989466861124</v>
          </cell>
          <cell r="J334">
            <v>0</v>
          </cell>
          <cell r="K334">
            <v>0</v>
          </cell>
          <cell r="L334">
            <v>0</v>
          </cell>
          <cell r="M334">
            <v>0</v>
          </cell>
          <cell r="N334">
            <v>0</v>
          </cell>
          <cell r="O334">
            <v>0</v>
          </cell>
          <cell r="P334">
            <v>1</v>
          </cell>
          <cell r="Q334">
            <v>114.72190723676616</v>
          </cell>
          <cell r="R334">
            <v>0</v>
          </cell>
          <cell r="S334">
            <v>0</v>
          </cell>
          <cell r="T334">
            <v>0</v>
          </cell>
          <cell r="U334">
            <v>0</v>
          </cell>
          <cell r="V334">
            <v>0</v>
          </cell>
          <cell r="Y334">
            <v>9.6095467919526492</v>
          </cell>
          <cell r="Z334">
            <v>1.0449999999999999</v>
          </cell>
          <cell r="AA334">
            <v>0</v>
          </cell>
          <cell r="AC334">
            <v>0</v>
          </cell>
          <cell r="AD334">
            <v>0</v>
          </cell>
          <cell r="AE334">
            <v>0</v>
          </cell>
          <cell r="AF334">
            <v>0</v>
          </cell>
          <cell r="AG334">
            <v>300</v>
          </cell>
        </row>
        <row r="335">
          <cell r="A335" t="str">
            <v>012367</v>
          </cell>
          <cell r="B335" t="str">
            <v>012367 - Tipn Sutter/Yuba</v>
          </cell>
          <cell r="C335" t="str">
            <v>Sutter</v>
          </cell>
          <cell r="F335">
            <v>0</v>
          </cell>
          <cell r="G335">
            <v>0</v>
          </cell>
          <cell r="H335">
            <v>1</v>
          </cell>
          <cell r="I335">
            <v>151.50872575153477</v>
          </cell>
          <cell r="J335">
            <v>0</v>
          </cell>
          <cell r="K335">
            <v>0</v>
          </cell>
          <cell r="L335">
            <v>0</v>
          </cell>
          <cell r="M335">
            <v>0</v>
          </cell>
          <cell r="N335">
            <v>0</v>
          </cell>
          <cell r="O335">
            <v>0</v>
          </cell>
          <cell r="P335">
            <v>1</v>
          </cell>
          <cell r="Q335">
            <v>365.97548969527446</v>
          </cell>
          <cell r="R335">
            <v>0</v>
          </cell>
          <cell r="S335">
            <v>0</v>
          </cell>
          <cell r="T335">
            <v>0</v>
          </cell>
          <cell r="U335">
            <v>0</v>
          </cell>
          <cell r="V335">
            <v>0</v>
          </cell>
          <cell r="Y335">
            <v>0.11887654666449161</v>
          </cell>
          <cell r="Z335">
            <v>1.0449999999999999</v>
          </cell>
          <cell r="AA335">
            <v>0</v>
          </cell>
          <cell r="AC335">
            <v>0</v>
          </cell>
          <cell r="AD335">
            <v>0</v>
          </cell>
          <cell r="AE335">
            <v>0</v>
          </cell>
          <cell r="AF335">
            <v>0</v>
          </cell>
          <cell r="AG335">
            <v>300</v>
          </cell>
        </row>
        <row r="336">
          <cell r="A336" t="str">
            <v>016085</v>
          </cell>
          <cell r="B336" t="str">
            <v>016085 - Porterville DCN PCPs</v>
          </cell>
          <cell r="C336" t="str">
            <v>Tulare</v>
          </cell>
          <cell r="F336">
            <v>2087</v>
          </cell>
          <cell r="G336">
            <v>0</v>
          </cell>
          <cell r="H336">
            <v>1</v>
          </cell>
          <cell r="I336">
            <v>57.139204904408565</v>
          </cell>
          <cell r="J336">
            <v>0</v>
          </cell>
          <cell r="K336">
            <v>0</v>
          </cell>
          <cell r="L336">
            <v>0</v>
          </cell>
          <cell r="M336">
            <v>0</v>
          </cell>
          <cell r="N336">
            <v>0</v>
          </cell>
          <cell r="O336">
            <v>0</v>
          </cell>
          <cell r="P336">
            <v>1</v>
          </cell>
          <cell r="Q336">
            <v>89.941721310324823</v>
          </cell>
          <cell r="R336">
            <v>0</v>
          </cell>
          <cell r="S336">
            <v>0</v>
          </cell>
          <cell r="T336">
            <v>0</v>
          </cell>
          <cell r="U336">
            <v>0</v>
          </cell>
          <cell r="V336">
            <v>0</v>
          </cell>
          <cell r="Y336">
            <v>0.11443208777145066</v>
          </cell>
          <cell r="Z336">
            <v>1.0449999999999999</v>
          </cell>
          <cell r="AA336">
            <v>0</v>
          </cell>
          <cell r="AC336">
            <v>0</v>
          </cell>
          <cell r="AD336">
            <v>0</v>
          </cell>
          <cell r="AE336">
            <v>0</v>
          </cell>
          <cell r="AF336">
            <v>0</v>
          </cell>
          <cell r="AG336">
            <v>198.65</v>
          </cell>
        </row>
        <row r="337">
          <cell r="A337" t="str">
            <v>016300</v>
          </cell>
          <cell r="B337" t="str">
            <v>016300 - Visalia DCN PCPs</v>
          </cell>
          <cell r="C337" t="str">
            <v>Tulare</v>
          </cell>
          <cell r="F337">
            <v>2834</v>
          </cell>
          <cell r="G337">
            <v>0</v>
          </cell>
          <cell r="H337">
            <v>1</v>
          </cell>
          <cell r="I337">
            <v>73.01715564524477</v>
          </cell>
          <cell r="J337">
            <v>0</v>
          </cell>
          <cell r="K337">
            <v>0</v>
          </cell>
          <cell r="L337">
            <v>0</v>
          </cell>
          <cell r="M337">
            <v>0</v>
          </cell>
          <cell r="N337">
            <v>0</v>
          </cell>
          <cell r="O337">
            <v>0</v>
          </cell>
          <cell r="P337">
            <v>1</v>
          </cell>
          <cell r="Q337">
            <v>80.214008605970704</v>
          </cell>
          <cell r="R337">
            <v>0</v>
          </cell>
          <cell r="S337">
            <v>0</v>
          </cell>
          <cell r="T337">
            <v>0</v>
          </cell>
          <cell r="U337">
            <v>0</v>
          </cell>
          <cell r="V337">
            <v>0</v>
          </cell>
          <cell r="Y337">
            <v>3.2961291665509953</v>
          </cell>
          <cell r="Z337">
            <v>1.0449999999999999</v>
          </cell>
          <cell r="AA337">
            <v>0</v>
          </cell>
          <cell r="AC337">
            <v>0</v>
          </cell>
          <cell r="AD337">
            <v>0</v>
          </cell>
          <cell r="AE337">
            <v>0</v>
          </cell>
          <cell r="AF337">
            <v>0</v>
          </cell>
          <cell r="AG337">
            <v>198.65</v>
          </cell>
        </row>
        <row r="338">
          <cell r="A338" t="str">
            <v>016302</v>
          </cell>
          <cell r="B338" t="str">
            <v>016302 - Tulare DCN PCPs</v>
          </cell>
          <cell r="C338" t="str">
            <v>Tulare</v>
          </cell>
          <cell r="F338">
            <v>749</v>
          </cell>
          <cell r="G338">
            <v>0</v>
          </cell>
          <cell r="H338">
            <v>1</v>
          </cell>
          <cell r="I338">
            <v>75.698118600305548</v>
          </cell>
          <cell r="J338">
            <v>0</v>
          </cell>
          <cell r="K338">
            <v>0</v>
          </cell>
          <cell r="L338">
            <v>0</v>
          </cell>
          <cell r="M338">
            <v>0</v>
          </cell>
          <cell r="N338">
            <v>0</v>
          </cell>
          <cell r="O338">
            <v>0</v>
          </cell>
          <cell r="P338">
            <v>1</v>
          </cell>
          <cell r="Q338">
            <v>95.348912488932555</v>
          </cell>
          <cell r="R338">
            <v>0</v>
          </cell>
          <cell r="S338">
            <v>0</v>
          </cell>
          <cell r="T338">
            <v>0</v>
          </cell>
          <cell r="U338">
            <v>0</v>
          </cell>
          <cell r="V338">
            <v>0</v>
          </cell>
          <cell r="Y338">
            <v>9.679891210563922E-2</v>
          </cell>
          <cell r="Z338">
            <v>1.0449999999999999</v>
          </cell>
          <cell r="AA338">
            <v>0</v>
          </cell>
          <cell r="AC338">
            <v>1E-4</v>
          </cell>
          <cell r="AD338">
            <v>0</v>
          </cell>
          <cell r="AE338">
            <v>0</v>
          </cell>
          <cell r="AF338">
            <v>0</v>
          </cell>
          <cell r="AG338">
            <v>198.65</v>
          </cell>
        </row>
        <row r="339">
          <cell r="A339" t="str">
            <v>016366</v>
          </cell>
          <cell r="B339" t="str">
            <v>016366 - Dinuba DCN PCPs</v>
          </cell>
          <cell r="C339" t="str">
            <v>Tulare</v>
          </cell>
          <cell r="F339">
            <v>85</v>
          </cell>
          <cell r="G339">
            <v>0</v>
          </cell>
          <cell r="H339">
            <v>1</v>
          </cell>
          <cell r="I339">
            <v>76.496258187656849</v>
          </cell>
          <cell r="J339">
            <v>0</v>
          </cell>
          <cell r="K339">
            <v>0</v>
          </cell>
          <cell r="L339">
            <v>0</v>
          </cell>
          <cell r="M339">
            <v>0</v>
          </cell>
          <cell r="N339">
            <v>0</v>
          </cell>
          <cell r="O339">
            <v>0</v>
          </cell>
          <cell r="P339">
            <v>1</v>
          </cell>
          <cell r="Q339">
            <v>73.872685901885376</v>
          </cell>
          <cell r="R339">
            <v>0</v>
          </cell>
          <cell r="S339">
            <v>0</v>
          </cell>
          <cell r="T339">
            <v>0</v>
          </cell>
          <cell r="U339">
            <v>0</v>
          </cell>
          <cell r="V339">
            <v>0</v>
          </cell>
          <cell r="Y339">
            <v>2.3216106423315834E-2</v>
          </cell>
          <cell r="Z339">
            <v>1.0449999999999999</v>
          </cell>
          <cell r="AA339">
            <v>0</v>
          </cell>
          <cell r="AC339">
            <v>0</v>
          </cell>
          <cell r="AD339">
            <v>0</v>
          </cell>
          <cell r="AE339">
            <v>0</v>
          </cell>
          <cell r="AF339">
            <v>0</v>
          </cell>
          <cell r="AG339">
            <v>198.65</v>
          </cell>
        </row>
        <row r="340">
          <cell r="A340" t="str">
            <v>001005</v>
          </cell>
          <cell r="B340" t="str">
            <v>001005 - Buenaventura Medical Group</v>
          </cell>
          <cell r="C340" t="str">
            <v>Ventura</v>
          </cell>
          <cell r="F340">
            <v>5776</v>
          </cell>
          <cell r="G340">
            <v>1</v>
          </cell>
          <cell r="H340">
            <v>1</v>
          </cell>
          <cell r="I340">
            <v>52.163493438031814</v>
          </cell>
          <cell r="J340">
            <v>0</v>
          </cell>
          <cell r="K340">
            <v>0</v>
          </cell>
          <cell r="L340">
            <v>0</v>
          </cell>
          <cell r="M340">
            <v>0</v>
          </cell>
          <cell r="N340">
            <v>0</v>
          </cell>
          <cell r="O340">
            <v>0</v>
          </cell>
          <cell r="P340">
            <v>1</v>
          </cell>
          <cell r="Q340">
            <v>59.21379954078742</v>
          </cell>
          <cell r="R340">
            <v>0</v>
          </cell>
          <cell r="S340">
            <v>0</v>
          </cell>
          <cell r="T340">
            <v>0</v>
          </cell>
          <cell r="U340">
            <v>0</v>
          </cell>
          <cell r="V340">
            <v>0</v>
          </cell>
          <cell r="Y340">
            <v>5.2278554365871734</v>
          </cell>
          <cell r="Z340">
            <v>1.0449999999999999</v>
          </cell>
          <cell r="AA340">
            <v>1</v>
          </cell>
          <cell r="AC340">
            <v>0</v>
          </cell>
          <cell r="AD340">
            <v>1</v>
          </cell>
          <cell r="AE340">
            <v>0</v>
          </cell>
          <cell r="AF340">
            <v>0</v>
          </cell>
          <cell r="AG340">
            <v>155.69</v>
          </cell>
        </row>
        <row r="341">
          <cell r="A341" t="str">
            <v>005141</v>
          </cell>
          <cell r="B341" t="str">
            <v>005141 - Sea View Medical Group</v>
          </cell>
          <cell r="C341" t="str">
            <v>Ventura</v>
          </cell>
          <cell r="F341">
            <v>4328</v>
          </cell>
          <cell r="G341">
            <v>1</v>
          </cell>
          <cell r="H341">
            <v>1</v>
          </cell>
          <cell r="I341">
            <v>54.190522281105224</v>
          </cell>
          <cell r="J341">
            <v>0</v>
          </cell>
          <cell r="K341">
            <v>0</v>
          </cell>
          <cell r="L341">
            <v>0</v>
          </cell>
          <cell r="M341">
            <v>0</v>
          </cell>
          <cell r="N341">
            <v>0</v>
          </cell>
          <cell r="O341">
            <v>0</v>
          </cell>
          <cell r="P341">
            <v>1</v>
          </cell>
          <cell r="Q341">
            <v>49.074102279362691</v>
          </cell>
          <cell r="R341">
            <v>0</v>
          </cell>
          <cell r="S341">
            <v>0</v>
          </cell>
          <cell r="T341">
            <v>0</v>
          </cell>
          <cell r="U341">
            <v>0</v>
          </cell>
          <cell r="V341">
            <v>0</v>
          </cell>
          <cell r="Y341">
            <v>5.2776084953258282</v>
          </cell>
          <cell r="Z341">
            <v>1.0449999999999999</v>
          </cell>
          <cell r="AA341">
            <v>1</v>
          </cell>
          <cell r="AC341">
            <v>0.08</v>
          </cell>
          <cell r="AD341">
            <v>0</v>
          </cell>
          <cell r="AE341">
            <v>0</v>
          </cell>
          <cell r="AF341">
            <v>0</v>
          </cell>
          <cell r="AG341">
            <v>155.69</v>
          </cell>
        </row>
        <row r="342">
          <cell r="A342" t="str">
            <v>005687</v>
          </cell>
          <cell r="B342" t="str">
            <v>005687 - Valley Care IPA</v>
          </cell>
          <cell r="C342" t="str">
            <v>Ventura</v>
          </cell>
          <cell r="F342">
            <v>1229</v>
          </cell>
          <cell r="G342">
            <v>1</v>
          </cell>
          <cell r="H342">
            <v>1</v>
          </cell>
          <cell r="I342">
            <v>52.610153920989539</v>
          </cell>
          <cell r="J342">
            <v>0</v>
          </cell>
          <cell r="K342">
            <v>0</v>
          </cell>
          <cell r="L342">
            <v>0</v>
          </cell>
          <cell r="M342">
            <v>0</v>
          </cell>
          <cell r="N342">
            <v>0</v>
          </cell>
          <cell r="O342">
            <v>0</v>
          </cell>
          <cell r="P342">
            <v>1</v>
          </cell>
          <cell r="Q342">
            <v>101.10061250939346</v>
          </cell>
          <cell r="R342">
            <v>0</v>
          </cell>
          <cell r="S342">
            <v>0</v>
          </cell>
          <cell r="T342">
            <v>0</v>
          </cell>
          <cell r="U342">
            <v>0</v>
          </cell>
          <cell r="V342">
            <v>0</v>
          </cell>
          <cell r="Y342">
            <v>5.1883122730585045</v>
          </cell>
          <cell r="Z342">
            <v>1.0449999999999999</v>
          </cell>
          <cell r="AA342">
            <v>1</v>
          </cell>
          <cell r="AC342">
            <v>0</v>
          </cell>
          <cell r="AD342">
            <v>0</v>
          </cell>
          <cell r="AE342">
            <v>0</v>
          </cell>
          <cell r="AF342">
            <v>0</v>
          </cell>
          <cell r="AG342">
            <v>155.69</v>
          </cell>
        </row>
        <row r="343">
          <cell r="A343" t="str">
            <v>006642</v>
          </cell>
          <cell r="B343" t="str">
            <v>006642 - Ojai Valley Medical Group</v>
          </cell>
          <cell r="C343" t="str">
            <v>Ventura</v>
          </cell>
          <cell r="F343">
            <v>851</v>
          </cell>
          <cell r="G343">
            <v>1</v>
          </cell>
          <cell r="H343">
            <v>1</v>
          </cell>
          <cell r="I343">
            <v>49.92399240471164</v>
          </cell>
          <cell r="J343">
            <v>0</v>
          </cell>
          <cell r="K343">
            <v>0</v>
          </cell>
          <cell r="L343">
            <v>0</v>
          </cell>
          <cell r="M343">
            <v>0</v>
          </cell>
          <cell r="N343">
            <v>0</v>
          </cell>
          <cell r="O343">
            <v>0</v>
          </cell>
          <cell r="P343">
            <v>1</v>
          </cell>
          <cell r="Q343">
            <v>52.465117258607876</v>
          </cell>
          <cell r="R343">
            <v>0</v>
          </cell>
          <cell r="S343">
            <v>0</v>
          </cell>
          <cell r="T343">
            <v>0</v>
          </cell>
          <cell r="U343">
            <v>0</v>
          </cell>
          <cell r="V343">
            <v>0</v>
          </cell>
          <cell r="Y343">
            <v>7.6416684586226475</v>
          </cell>
          <cell r="Z343">
            <v>1.0449999999999999</v>
          </cell>
          <cell r="AA343">
            <v>1</v>
          </cell>
          <cell r="AC343">
            <v>0</v>
          </cell>
          <cell r="AD343">
            <v>0</v>
          </cell>
          <cell r="AE343">
            <v>0</v>
          </cell>
          <cell r="AF343">
            <v>0</v>
          </cell>
          <cell r="AG343">
            <v>155.69</v>
          </cell>
        </row>
        <row r="344">
          <cell r="A344" t="str">
            <v>015878</v>
          </cell>
          <cell r="B344" t="str">
            <v>015878 - Thousand Oaks DCN PCPs</v>
          </cell>
          <cell r="C344" t="str">
            <v>Ventura</v>
          </cell>
          <cell r="F344">
            <v>1187</v>
          </cell>
          <cell r="G344">
            <v>0</v>
          </cell>
          <cell r="H344">
            <v>1</v>
          </cell>
          <cell r="I344">
            <v>33.853902569366227</v>
          </cell>
          <cell r="J344">
            <v>0</v>
          </cell>
          <cell r="K344">
            <v>0</v>
          </cell>
          <cell r="L344">
            <v>0</v>
          </cell>
          <cell r="M344">
            <v>0</v>
          </cell>
          <cell r="N344">
            <v>0</v>
          </cell>
          <cell r="O344">
            <v>0</v>
          </cell>
          <cell r="P344">
            <v>1</v>
          </cell>
          <cell r="Q344">
            <v>113.09195941679125</v>
          </cell>
          <cell r="R344">
            <v>0</v>
          </cell>
          <cell r="S344">
            <v>0</v>
          </cell>
          <cell r="T344">
            <v>0</v>
          </cell>
          <cell r="U344">
            <v>0</v>
          </cell>
          <cell r="V344">
            <v>0</v>
          </cell>
          <cell r="Y344">
            <v>4.0035513388900155</v>
          </cell>
          <cell r="Z344">
            <v>1.0449999999999999</v>
          </cell>
          <cell r="AA344">
            <v>1</v>
          </cell>
          <cell r="AC344">
            <v>1E-4</v>
          </cell>
          <cell r="AD344">
            <v>0</v>
          </cell>
          <cell r="AE344">
            <v>0</v>
          </cell>
          <cell r="AF344">
            <v>0</v>
          </cell>
          <cell r="AG344">
            <v>155.69</v>
          </cell>
        </row>
        <row r="345">
          <cell r="A345" t="str">
            <v>015879</v>
          </cell>
          <cell r="B345" t="str">
            <v>015879 - Simi Valley DCN PCPs</v>
          </cell>
          <cell r="C345" t="str">
            <v>Ventura</v>
          </cell>
          <cell r="F345">
            <v>1134</v>
          </cell>
          <cell r="G345">
            <v>0</v>
          </cell>
          <cell r="H345">
            <v>1</v>
          </cell>
          <cell r="I345">
            <v>43.776721705911108</v>
          </cell>
          <cell r="J345">
            <v>0</v>
          </cell>
          <cell r="K345">
            <v>0</v>
          </cell>
          <cell r="L345">
            <v>0</v>
          </cell>
          <cell r="M345">
            <v>0</v>
          </cell>
          <cell r="N345">
            <v>0</v>
          </cell>
          <cell r="O345">
            <v>0</v>
          </cell>
          <cell r="P345">
            <v>1</v>
          </cell>
          <cell r="Q345">
            <v>126.31539339359094</v>
          </cell>
          <cell r="R345">
            <v>0</v>
          </cell>
          <cell r="S345">
            <v>0</v>
          </cell>
          <cell r="T345">
            <v>0</v>
          </cell>
          <cell r="U345">
            <v>0</v>
          </cell>
          <cell r="V345">
            <v>0</v>
          </cell>
          <cell r="Y345">
            <v>5.0077634818859096</v>
          </cell>
          <cell r="Z345">
            <v>1.0449999999999999</v>
          </cell>
          <cell r="AA345">
            <v>1</v>
          </cell>
          <cell r="AC345">
            <v>1E-4</v>
          </cell>
          <cell r="AD345">
            <v>0</v>
          </cell>
          <cell r="AE345">
            <v>0</v>
          </cell>
          <cell r="AF345">
            <v>0</v>
          </cell>
          <cell r="AG345">
            <v>155.69</v>
          </cell>
        </row>
        <row r="346">
          <cell r="A346" t="str">
            <v>005258</v>
          </cell>
          <cell r="B346" t="str">
            <v>005258 - Woodland Clinic Med Group</v>
          </cell>
          <cell r="C346" t="str">
            <v>Yolo</v>
          </cell>
          <cell r="F346">
            <v>3512</v>
          </cell>
          <cell r="G346">
            <v>1</v>
          </cell>
          <cell r="H346">
            <v>1</v>
          </cell>
          <cell r="I346">
            <v>67.396236317236657</v>
          </cell>
          <cell r="J346">
            <v>0</v>
          </cell>
          <cell r="K346">
            <v>0</v>
          </cell>
          <cell r="L346">
            <v>0</v>
          </cell>
          <cell r="M346">
            <v>0</v>
          </cell>
          <cell r="N346">
            <v>0</v>
          </cell>
          <cell r="O346">
            <v>1</v>
          </cell>
          <cell r="P346">
            <v>1</v>
          </cell>
          <cell r="Q346">
            <v>64.637254252267994</v>
          </cell>
          <cell r="R346">
            <v>0</v>
          </cell>
          <cell r="S346">
            <v>0</v>
          </cell>
          <cell r="T346">
            <v>0</v>
          </cell>
          <cell r="U346">
            <v>0</v>
          </cell>
          <cell r="V346">
            <v>0</v>
          </cell>
          <cell r="Y346">
            <v>12.505361530032616</v>
          </cell>
          <cell r="Z346">
            <v>1.0449999999999999</v>
          </cell>
          <cell r="AA346">
            <v>0</v>
          </cell>
          <cell r="AC346">
            <v>0</v>
          </cell>
          <cell r="AD346">
            <v>0.33339999999999997</v>
          </cell>
          <cell r="AE346">
            <v>0.28000000000000003</v>
          </cell>
          <cell r="AF346">
            <v>0</v>
          </cell>
          <cell r="AG346">
            <v>180.5</v>
          </cell>
        </row>
      </sheetData>
      <sheetData sheetId="28"/>
      <sheetData sheetId="29"/>
      <sheetData sheetId="30">
        <row r="252">
          <cell r="E252">
            <v>1</v>
          </cell>
        </row>
        <row r="253">
          <cell r="E253">
            <v>1</v>
          </cell>
        </row>
        <row r="254">
          <cell r="E254">
            <v>0</v>
          </cell>
        </row>
        <row r="260">
          <cell r="F260">
            <v>1</v>
          </cell>
        </row>
        <row r="266">
          <cell r="E266">
            <v>1</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15">
          <cell r="AI15" t="str">
            <v>AZ</v>
          </cell>
          <cell r="AJ15" t="str">
            <v>Arizona</v>
          </cell>
          <cell r="AK15">
            <v>2</v>
          </cell>
        </row>
        <row r="16">
          <cell r="AI16" t="str">
            <v>CA</v>
          </cell>
          <cell r="AJ16" t="str">
            <v>California</v>
          </cell>
          <cell r="AK16">
            <v>1</v>
          </cell>
        </row>
        <row r="17">
          <cell r="AI17" t="str">
            <v>CO</v>
          </cell>
          <cell r="AJ17" t="str">
            <v>Colorado</v>
          </cell>
          <cell r="AK17">
            <v>3</v>
          </cell>
        </row>
        <row r="18">
          <cell r="AI18" t="str">
            <v>NV</v>
          </cell>
          <cell r="AJ18" t="str">
            <v>Nevada</v>
          </cell>
          <cell r="AK18">
            <v>4</v>
          </cell>
        </row>
        <row r="19">
          <cell r="AI19" t="str">
            <v>OK</v>
          </cell>
          <cell r="AJ19" t="str">
            <v>Oklahoma</v>
          </cell>
          <cell r="AK19">
            <v>5</v>
          </cell>
        </row>
        <row r="20">
          <cell r="AI20" t="str">
            <v>OR</v>
          </cell>
          <cell r="AJ20" t="str">
            <v>Oregon</v>
          </cell>
          <cell r="AK20">
            <v>6</v>
          </cell>
        </row>
        <row r="21">
          <cell r="AI21" t="str">
            <v>TX</v>
          </cell>
          <cell r="AJ21" t="str">
            <v>Texas</v>
          </cell>
          <cell r="AK21">
            <v>7</v>
          </cell>
        </row>
        <row r="22">
          <cell r="AI22" t="str">
            <v>WA</v>
          </cell>
          <cell r="AJ22" t="str">
            <v>Washington</v>
          </cell>
          <cell r="AK22">
            <v>8</v>
          </cell>
        </row>
        <row r="36">
          <cell r="AI36" t="str">
            <v>HMO (PacifiCare SignatureValue)</v>
          </cell>
        </row>
      </sheetData>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Checklist"/>
      <sheetName val="Network Questionnaire"/>
      <sheetName val="GeoAccess Instructions"/>
      <sheetName val="General DDS - PPO -Individual"/>
      <sheetName val="Specialists-PPO-individual"/>
      <sheetName val="PPO Dentists - all individual"/>
      <sheetName val="General DDS -PPO -Access points"/>
      <sheetName val="Specialists-PPO-Access points"/>
      <sheetName val="PPO Dentists-access points-all"/>
      <sheetName val="General DDS - PPO - locations"/>
      <sheetName val="Specialists-PPO-locations"/>
      <sheetName val="PPO DDS locations-all"/>
      <sheetName val="General DDS - DHMO- OPEN acc. p"/>
      <sheetName val="Specialists - DHMO - OPEN-acc p"/>
      <sheetName val="General DDS - DHMO -acc pts"/>
      <sheetName val="Specialists - DHMO - ALL-acc pt"/>
      <sheetName val="General DDS - DHMO- OPEN locati"/>
      <sheetName val="Specialists - DHMO - OPEN locat"/>
      <sheetName val="All General DDS - DHMO  locatio"/>
      <sheetName val="Specialists - DHMO - ALL -loca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Jodi"/>
    </sheetNames>
    <sheetDataSet>
      <sheetData sheetId="0" refreshError="1">
        <row r="1">
          <cell r="A1">
            <v>510</v>
          </cell>
          <cell r="B1" t="str">
            <v>Georgia</v>
          </cell>
        </row>
        <row r="2">
          <cell r="A2">
            <v>530</v>
          </cell>
          <cell r="B2" t="str">
            <v>Arizona</v>
          </cell>
        </row>
        <row r="3">
          <cell r="A3">
            <v>520</v>
          </cell>
          <cell r="B3" t="str">
            <v>Arkansas</v>
          </cell>
        </row>
        <row r="4">
          <cell r="A4">
            <v>542</v>
          </cell>
          <cell r="B4" t="str">
            <v>California BS</v>
          </cell>
        </row>
        <row r="5">
          <cell r="A5">
            <v>550</v>
          </cell>
          <cell r="B5" t="str">
            <v>Colorado</v>
          </cell>
        </row>
        <row r="6">
          <cell r="A6">
            <v>560</v>
          </cell>
          <cell r="B6" t="str">
            <v>Connecticut</v>
          </cell>
        </row>
        <row r="7">
          <cell r="A7">
            <v>570</v>
          </cell>
          <cell r="B7" t="str">
            <v>Delaware</v>
          </cell>
        </row>
        <row r="8">
          <cell r="A8">
            <v>580</v>
          </cell>
          <cell r="B8" t="str">
            <v>National Capital</v>
          </cell>
        </row>
        <row r="9">
          <cell r="A9">
            <v>590</v>
          </cell>
          <cell r="B9" t="str">
            <v>Florida</v>
          </cell>
        </row>
        <row r="10">
          <cell r="A10">
            <v>600</v>
          </cell>
          <cell r="B10" t="str">
            <v>Georgia</v>
          </cell>
        </row>
        <row r="11">
          <cell r="A11">
            <v>971</v>
          </cell>
          <cell r="B11" t="str">
            <v>Hawaii</v>
          </cell>
        </row>
        <row r="12">
          <cell r="A12">
            <v>610</v>
          </cell>
          <cell r="B12" t="str">
            <v>Idaho</v>
          </cell>
        </row>
        <row r="13">
          <cell r="A13">
            <v>611</v>
          </cell>
          <cell r="B13" t="str">
            <v>Idaho</v>
          </cell>
        </row>
        <row r="14">
          <cell r="A14">
            <v>621</v>
          </cell>
          <cell r="B14" t="str">
            <v>Illinois</v>
          </cell>
        </row>
        <row r="15">
          <cell r="A15">
            <v>630</v>
          </cell>
          <cell r="B15" t="str">
            <v>Indiana</v>
          </cell>
        </row>
        <row r="16">
          <cell r="A16">
            <v>640</v>
          </cell>
          <cell r="B16" t="str">
            <v>Iowa</v>
          </cell>
        </row>
        <row r="17">
          <cell r="A17">
            <v>650</v>
          </cell>
          <cell r="B17" t="str">
            <v>Kansas</v>
          </cell>
        </row>
        <row r="18">
          <cell r="A18">
            <v>660</v>
          </cell>
          <cell r="B18" t="str">
            <v>Kentucky</v>
          </cell>
        </row>
        <row r="19">
          <cell r="A19">
            <v>670</v>
          </cell>
          <cell r="B19" t="str">
            <v>Louisiana</v>
          </cell>
        </row>
        <row r="20">
          <cell r="A20">
            <v>690</v>
          </cell>
          <cell r="B20" t="str">
            <v>Maryland</v>
          </cell>
        </row>
        <row r="21">
          <cell r="A21">
            <v>710</v>
          </cell>
          <cell r="B21" t="str">
            <v>Michigan</v>
          </cell>
        </row>
        <row r="22">
          <cell r="A22">
            <v>720</v>
          </cell>
          <cell r="B22" t="str">
            <v>Minnesota</v>
          </cell>
        </row>
        <row r="23">
          <cell r="A23">
            <v>730</v>
          </cell>
          <cell r="B23" t="str">
            <v>Mississippi</v>
          </cell>
        </row>
        <row r="24">
          <cell r="A24">
            <v>740</v>
          </cell>
          <cell r="B24" t="str">
            <v>Missouri - KC</v>
          </cell>
        </row>
        <row r="25">
          <cell r="A25">
            <v>741</v>
          </cell>
          <cell r="B25" t="str">
            <v>Missouri - SL</v>
          </cell>
        </row>
        <row r="26">
          <cell r="A26">
            <v>760</v>
          </cell>
          <cell r="B26" t="str">
            <v>Nebraska</v>
          </cell>
        </row>
        <row r="27">
          <cell r="A27">
            <v>765</v>
          </cell>
          <cell r="B27" t="str">
            <v>Nevada</v>
          </cell>
        </row>
        <row r="28">
          <cell r="A28">
            <v>780</v>
          </cell>
          <cell r="B28" t="str">
            <v>New Jersey</v>
          </cell>
        </row>
        <row r="29">
          <cell r="A29">
            <v>790</v>
          </cell>
          <cell r="B29" t="str">
            <v>New Mexico</v>
          </cell>
        </row>
        <row r="30">
          <cell r="A30">
            <v>803</v>
          </cell>
          <cell r="B30" t="str">
            <v>New York - Empire</v>
          </cell>
        </row>
        <row r="31">
          <cell r="A31">
            <v>804</v>
          </cell>
          <cell r="B31" t="str">
            <v>New York - Rochester</v>
          </cell>
        </row>
        <row r="32">
          <cell r="A32">
            <v>806</v>
          </cell>
          <cell r="B32" t="str">
            <v>New York - Utica</v>
          </cell>
        </row>
        <row r="33">
          <cell r="A33">
            <v>810</v>
          </cell>
          <cell r="B33" t="str">
            <v>North Carolina</v>
          </cell>
        </row>
        <row r="34">
          <cell r="A34">
            <v>820</v>
          </cell>
          <cell r="B34" t="str">
            <v>North Dakota</v>
          </cell>
        </row>
        <row r="35">
          <cell r="A35">
            <v>834</v>
          </cell>
          <cell r="B35" t="str">
            <v>Ohio</v>
          </cell>
        </row>
        <row r="36">
          <cell r="A36">
            <v>840</v>
          </cell>
          <cell r="B36" t="str">
            <v>Oklahoma</v>
          </cell>
        </row>
        <row r="37">
          <cell r="A37">
            <v>851</v>
          </cell>
          <cell r="B37" t="str">
            <v>Oregon</v>
          </cell>
        </row>
        <row r="38">
          <cell r="A38">
            <v>865</v>
          </cell>
          <cell r="B38" t="str">
            <v>PBS - Highmark</v>
          </cell>
        </row>
        <row r="39">
          <cell r="A39">
            <v>361</v>
          </cell>
          <cell r="B39" t="str">
            <v>Pennsylvania - Capital</v>
          </cell>
        </row>
        <row r="40">
          <cell r="A40">
            <v>362</v>
          </cell>
          <cell r="B40" t="str">
            <v>Pennsylvania - IBC</v>
          </cell>
        </row>
        <row r="41">
          <cell r="A41">
            <v>363</v>
          </cell>
          <cell r="B41" t="str">
            <v>Pennsylvania - WPA</v>
          </cell>
        </row>
        <row r="42">
          <cell r="A42">
            <v>364</v>
          </cell>
          <cell r="B42" t="str">
            <v>Pennsylvania - NEPA</v>
          </cell>
        </row>
        <row r="43">
          <cell r="A43">
            <v>973</v>
          </cell>
          <cell r="B43" t="str">
            <v>Puerto Rico</v>
          </cell>
        </row>
        <row r="44">
          <cell r="A44">
            <v>870</v>
          </cell>
          <cell r="B44" t="str">
            <v>Rhode Island</v>
          </cell>
        </row>
        <row r="45">
          <cell r="A45">
            <v>890</v>
          </cell>
          <cell r="B45" t="str">
            <v>Tennessee - Chatta</v>
          </cell>
        </row>
        <row r="46">
          <cell r="A46">
            <v>892</v>
          </cell>
          <cell r="B46" t="str">
            <v>Tennessee - Memphis</v>
          </cell>
        </row>
        <row r="47">
          <cell r="A47">
            <v>900</v>
          </cell>
          <cell r="B47" t="str">
            <v>Texas</v>
          </cell>
        </row>
        <row r="48">
          <cell r="A48">
            <v>910</v>
          </cell>
          <cell r="B48" t="str">
            <v>Utah</v>
          </cell>
        </row>
        <row r="49">
          <cell r="A49">
            <v>923</v>
          </cell>
          <cell r="B49" t="str">
            <v>Virginia</v>
          </cell>
        </row>
        <row r="50">
          <cell r="A50">
            <v>932</v>
          </cell>
          <cell r="B50" t="str">
            <v>Regence - Washigton</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tion"/>
      <sheetName val="Custom Benefits"/>
      <sheetName val="ExpMod Scratch"/>
      <sheetName val="ExpMod Data"/>
      <sheetName val="ExpMod Input"/>
      <sheetName val="ExpMod Cust1"/>
      <sheetName val="ExpMod HMO"/>
      <sheetName val="ExpMod POS"/>
      <sheetName val="ExpMod PPO"/>
      <sheetName val="SCRATCH"/>
      <sheetName val="Custom Data"/>
      <sheetName val="Data Validation"/>
      <sheetName val="Reference Tables"/>
      <sheetName val="SIC Table"/>
      <sheetName val="Targets"/>
      <sheetName val="Input1"/>
      <sheetName val="HRA &amp; HSA"/>
      <sheetName val="Competitor Rate Input"/>
      <sheetName val="EE Input"/>
      <sheetName val="Age Band"/>
      <sheetName val="MultiCo"/>
      <sheetName val="Zip Report"/>
      <sheetName val="ASO Source"/>
      <sheetName val="Input1 (2)"/>
      <sheetName val="EE Input Summ"/>
      <sheetName val="MultiCo (2)"/>
      <sheetName val="CensusSummary"/>
      <sheetName val="CensusSum"/>
      <sheetName val="LifeCensusSum"/>
      <sheetName val="Zips"/>
      <sheetName val="Input1 (3)"/>
      <sheetName val="Actuarial Inputs"/>
      <sheetName val="Graded Retention Table"/>
      <sheetName val="Life Tables"/>
      <sheetName val="LifeCalc"/>
      <sheetName val="LifeFacts"/>
      <sheetName val="Unused"/>
      <sheetName val="CensusSum (2)"/>
      <sheetName val="Other Tables"/>
      <sheetName val="Regions"/>
      <sheetName val="County Factors"/>
      <sheetName val="EnrSum"/>
      <sheetName val="EnrSum CalCobra"/>
      <sheetName val="Trend-Manual"/>
      <sheetName val="Trend-Experience"/>
      <sheetName val="3T"/>
      <sheetName val="4T"/>
      <sheetName val="AgeSexCalcs3"/>
      <sheetName val="AgeSexFactors"/>
      <sheetName val="BOBDemographics"/>
      <sheetName val="Age-Sex Tables"/>
      <sheetName val="Age-Sex Calc"/>
      <sheetName val="FactorSum"/>
      <sheetName val="Floor"/>
      <sheetName val="FactorSumTarget"/>
      <sheetName val="Base Rate Calc"/>
      <sheetName val="Base Rate Calc Target"/>
      <sheetName val="Baja Rates"/>
      <sheetName val="VisionRates"/>
      <sheetName val="DentalRates"/>
      <sheetName val="RateCalcTable"/>
      <sheetName val="RateCalc - Manual"/>
      <sheetName val="RatFacts"/>
      <sheetName val="ExhSum"/>
      <sheetName val="Cover"/>
      <sheetName val="RateCalc"/>
      <sheetName val="pmpm"/>
      <sheetName val="UW Assumptions (51 - 299)"/>
      <sheetName val="UW Assumptions (300+)"/>
      <sheetName val="RateFacts"/>
      <sheetName val="Key Factors"/>
      <sheetName val="LifeFacts (2)"/>
      <sheetName val="County Census"/>
      <sheetName val="Med Rates"/>
      <sheetName val="OOA Med Rates"/>
      <sheetName val="Drug Rates"/>
      <sheetName val="OOA Drug Rates"/>
      <sheetName val="Ancillary Rates"/>
      <sheetName val="PlanSelect"/>
      <sheetName val="Access Baja Custom"/>
      <sheetName val="Cust1"/>
      <sheetName val="Cust2"/>
      <sheetName val="Cust3"/>
      <sheetName val="Med Rates (EE Separated)"/>
      <sheetName val="OOA Med Rates (EE Separated)"/>
      <sheetName val="Drug Rates (EE Separated)"/>
      <sheetName val="OOA Drug Rates (EE Separated)"/>
      <sheetName val="Ancillary Rates (EE Separated)"/>
      <sheetName val="PlanSelect (EE Separated)"/>
      <sheetName val="Cust1 (EE Separated)"/>
      <sheetName val="Cust2 (EE Separated)"/>
      <sheetName val="Cust3 (EE Separated)"/>
      <sheetName val="Compare 3-tier"/>
      <sheetName val="Compare 4-tier"/>
      <sheetName val="SCRATCH (2)"/>
    </sheetNames>
    <sheetDataSet>
      <sheetData sheetId="0" refreshError="1"/>
      <sheetData sheetId="1"/>
      <sheetData sheetId="2" refreshError="1"/>
      <sheetData sheetId="3" refreshError="1"/>
      <sheetData sheetId="4" refreshError="1"/>
      <sheetData sheetId="5" refreshError="1"/>
      <sheetData sheetId="6">
        <row r="22">
          <cell r="M22">
            <v>15.69</v>
          </cell>
        </row>
        <row r="58">
          <cell r="M58">
            <v>0</v>
          </cell>
        </row>
        <row r="64">
          <cell r="M64">
            <v>0</v>
          </cell>
        </row>
        <row r="84">
          <cell r="M84">
            <v>1</v>
          </cell>
        </row>
      </sheetData>
      <sheetData sheetId="7"/>
      <sheetData sheetId="8">
        <row r="22">
          <cell r="M22">
            <v>27.5</v>
          </cell>
        </row>
        <row r="58">
          <cell r="M58">
            <v>0</v>
          </cell>
        </row>
        <row r="64">
          <cell r="M64">
            <v>0</v>
          </cell>
        </row>
        <row r="84">
          <cell r="M84">
            <v>1</v>
          </cell>
        </row>
      </sheetData>
      <sheetData sheetId="9" refreshError="1"/>
      <sheetData sheetId="10" refreshError="1"/>
      <sheetData sheetId="11"/>
      <sheetData sheetId="12" refreshError="1"/>
      <sheetData sheetId="13" refreshError="1"/>
      <sheetData sheetId="14" refreshError="1"/>
      <sheetData sheetId="15">
        <row r="22">
          <cell r="E22" t="str">
            <v>In</v>
          </cell>
          <cell r="G22" t="str">
            <v>None</v>
          </cell>
          <cell r="I22" t="str">
            <v>Out</v>
          </cell>
          <cell r="L22" t="str">
            <v>None</v>
          </cell>
          <cell r="Q22" t="str">
            <v>Put in the PPO</v>
          </cell>
        </row>
        <row r="23">
          <cell r="E23" t="str">
            <v>None</v>
          </cell>
          <cell r="G23" t="str">
            <v>None</v>
          </cell>
          <cell r="I23" t="str">
            <v>Both</v>
          </cell>
          <cell r="L23" t="str">
            <v>None</v>
          </cell>
          <cell r="Q23" t="str">
            <v>Put in the PPO</v>
          </cell>
        </row>
        <row r="24">
          <cell r="E24" t="str">
            <v>None</v>
          </cell>
          <cell r="G24" t="str">
            <v>None</v>
          </cell>
          <cell r="I24" t="str">
            <v>None</v>
          </cell>
          <cell r="L24" t="str">
            <v>None</v>
          </cell>
          <cell r="Q24" t="str">
            <v>Put in the PPO</v>
          </cell>
        </row>
        <row r="25">
          <cell r="E25" t="str">
            <v>None</v>
          </cell>
          <cell r="G25" t="str">
            <v>None</v>
          </cell>
          <cell r="I25" t="str">
            <v>None</v>
          </cell>
          <cell r="L25" t="str">
            <v>None</v>
          </cell>
          <cell r="Q25" t="str">
            <v>Put in the PPO</v>
          </cell>
        </row>
        <row r="26">
          <cell r="E26" t="str">
            <v>None</v>
          </cell>
          <cell r="G26" t="str">
            <v>None</v>
          </cell>
          <cell r="I26" t="str">
            <v>None</v>
          </cell>
          <cell r="L26" t="str">
            <v>None</v>
          </cell>
          <cell r="Q26" t="str">
            <v>Keep where included</v>
          </cell>
        </row>
      </sheetData>
      <sheetData sheetId="16">
        <row r="17">
          <cell r="L17" t="str">
            <v>Percent</v>
          </cell>
          <cell r="M17" t="str">
            <v>26-50%</v>
          </cell>
          <cell r="N17" t="str">
            <v>Member 2X</v>
          </cell>
        </row>
        <row r="18">
          <cell r="L18" t="str">
            <v>Percent</v>
          </cell>
          <cell r="M18" t="str">
            <v>26-50%</v>
          </cell>
          <cell r="N18" t="str">
            <v>Member 2X</v>
          </cell>
        </row>
        <row r="19">
          <cell r="L19" t="str">
            <v>Percent</v>
          </cell>
          <cell r="M19" t="str">
            <v>26-50%</v>
          </cell>
          <cell r="N19" t="str">
            <v>Member 2X</v>
          </cell>
        </row>
        <row r="20">
          <cell r="L20" t="str">
            <v>Percent</v>
          </cell>
          <cell r="M20" t="str">
            <v>26-50%</v>
          </cell>
          <cell r="N20" t="str">
            <v>Member 2X</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26">
          <cell r="G26">
            <v>4.1700000000000001E-2</v>
          </cell>
        </row>
        <row r="61">
          <cell r="G61">
            <v>7.9799999999999996E-2</v>
          </cell>
        </row>
        <row r="337">
          <cell r="G337">
            <v>0</v>
          </cell>
        </row>
        <row r="338">
          <cell r="G338">
            <v>0</v>
          </cell>
        </row>
        <row r="339">
          <cell r="G339">
            <v>0</v>
          </cell>
        </row>
        <row r="340">
          <cell r="G340">
            <v>0</v>
          </cell>
        </row>
      </sheetData>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owMe"/>
      <sheetName val="SCRATCH"/>
      <sheetName val="Users"/>
      <sheetName val="WholeCustomer"/>
      <sheetName val="ExpStory"/>
      <sheetName val="Targets"/>
      <sheetName val="Tracking"/>
      <sheetName val="RateBuilder"/>
      <sheetName val="Main"/>
      <sheetName val="RDFC"/>
      <sheetName val="COVER"/>
      <sheetName val="INPUTS"/>
      <sheetName val="KFS"/>
      <sheetName val="ASSUMPTIONS"/>
      <sheetName val="HMO"/>
      <sheetName val="HMO1"/>
      <sheetName val="HMO2"/>
      <sheetName val="HMO3"/>
      <sheetName val="HMO4"/>
      <sheetName val="POS"/>
      <sheetName val="POS1"/>
      <sheetName val="POS2"/>
      <sheetName val="PPO"/>
      <sheetName val="PPO1"/>
      <sheetName val="PPO2"/>
      <sheetName val="PPO3"/>
      <sheetName val="PPO4"/>
      <sheetName val="DOI"/>
      <sheetName val="BAJ"/>
      <sheetName val="ASO"/>
      <sheetName val="MPP"/>
      <sheetName val="AB"/>
      <sheetName val="PS"/>
      <sheetName val="LG"/>
      <sheetName val="XPI"/>
      <sheetName val="XPP"/>
      <sheetName val="XPA"/>
      <sheetName val="Large Claim Review"/>
      <sheetName val="LCR"/>
      <sheetName val="RD"/>
      <sheetName val="CRD"/>
      <sheetName val="CLR"/>
      <sheetName val="Menu"/>
      <sheetName val="newCover"/>
      <sheetName val="Life"/>
      <sheetName val="Vision"/>
      <sheetName val="Dental"/>
      <sheetName val="newAssumptions"/>
      <sheetName val="Benefit Solutions"/>
      <sheetName val="Questionnaire"/>
      <sheetName val="Access Baja Info"/>
      <sheetName val="newHMO"/>
      <sheetName val="newHMO1"/>
      <sheetName val="newHMO2"/>
      <sheetName val="newHMO3"/>
      <sheetName val="newHMO4"/>
      <sheetName val="newPPO"/>
      <sheetName val="newPPO1"/>
      <sheetName val="newPPO2"/>
      <sheetName val="newPPO3"/>
      <sheetName val="newPPO4"/>
      <sheetName val="newPOS"/>
      <sheetName val="newPOS1"/>
      <sheetName val="newPOS2"/>
      <sheetName val="newPSP"/>
      <sheetName val="newPSP1"/>
      <sheetName val="newPSP2"/>
      <sheetName val="newPSP3"/>
      <sheetName val="newPSP4"/>
      <sheetName val="Active Choice"/>
      <sheetName val="PlanSelect"/>
      <sheetName val="Plan Recommend1"/>
      <sheetName val="Plan Recommend2"/>
      <sheetName val="Plan Recommend3"/>
      <sheetName val="Rate Compare1"/>
      <sheetName val="Rate Compare2"/>
      <sheetName val="Rate Compare3"/>
      <sheetName val="Access Baja"/>
      <sheetName val="Access Baja Recommend"/>
      <sheetName val="County Census"/>
      <sheetName val="LifeFacts"/>
      <sheetName val="RateFacts"/>
      <sheetName val="Key Factors"/>
      <sheetName val="PMPM"/>
      <sheetName val="MedicalPlans"/>
      <sheetName val="RxPlans"/>
      <sheetName val="DentalRates"/>
      <sheetName val="VisionRates"/>
      <sheetName val="Riders"/>
      <sheetName val="DefaultTierRelativities"/>
      <sheetName val="ReplacementMedicalPlans"/>
      <sheetName val="BenefitCombinations"/>
      <sheetName val="Rebates"/>
      <sheetName val="AgeSexCalcs1"/>
      <sheetName val="AgeSexCalcs2"/>
      <sheetName val="AgeSexCalcs3"/>
      <sheetName val="AgeSexFactors"/>
      <sheetName val="BOBDemographics"/>
      <sheetName val="CountyCalcs1"/>
      <sheetName val="CountyCalcs2"/>
      <sheetName val="CountyFactors"/>
      <sheetName val="BOBCountyDistn"/>
      <sheetName val="Industry"/>
      <sheetName val="RateCorridor"/>
      <sheetName val="Regions"/>
      <sheetName val="ManualPayments"/>
      <sheetName val="Credibility"/>
      <sheetName val="HRA-HSA"/>
      <sheetName val="Retention"/>
      <sheetName val="Trends-Manual"/>
      <sheetName val="Trends-Experience"/>
      <sheetName val="Trends-AnnualRates"/>
      <sheetName val="UBHCapitation"/>
      <sheetName val="MultipleCase"/>
      <sheetName val="IBNP"/>
      <sheetName val="Pooling"/>
      <sheetName val="Size"/>
      <sheetName val="GCR-1"/>
      <sheetName val="GCR-2"/>
      <sheetName val="GCR-3"/>
      <sheetName val="GCR-4"/>
      <sheetName val="GCR-4B"/>
      <sheetName val="GCR-5"/>
      <sheetName val="GCR-5A"/>
      <sheetName val="GCR-5B"/>
      <sheetName val="GCR-5C"/>
      <sheetName val="GCR-6"/>
      <sheetName val="GCR-7"/>
      <sheetName val="FlowChart"/>
      <sheetName val="XPP (2)"/>
      <sheetName val="XPA (2)"/>
      <sheetName val="LCR (2)"/>
    </sheetNames>
    <sheetDataSet>
      <sheetData sheetId="0"/>
      <sheetData sheetId="1">
        <row r="1">
          <cell r="V1" t="str">
            <v>2008</v>
          </cell>
        </row>
        <row r="2">
          <cell r="V2" t="str">
            <v>2007</v>
          </cell>
        </row>
        <row r="3">
          <cell r="V3" t="str">
            <v>2006</v>
          </cell>
        </row>
        <row r="4">
          <cell r="V4" t="str">
            <v>2005</v>
          </cell>
        </row>
        <row r="5">
          <cell r="V5" t="str">
            <v>2004</v>
          </cell>
        </row>
        <row r="6">
          <cell r="V6" t="str">
            <v>2003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NTER Assumptions"/>
      <sheetName val="(2) ENTER-Data Storage"/>
      <sheetName val="Support"/>
      <sheetName val="(4) Per Capita Claim Projection"/>
      <sheetName val="(3) Source Data Calcs"/>
      <sheetName val="(5) Financial Projections"/>
      <sheetName val="(6) Rate Projections"/>
      <sheetName val="COVER"/>
      <sheetName val="Key Indicators"/>
      <sheetName val="Summary Claim Detail"/>
      <sheetName val="Claim Detail Report"/>
      <sheetName val="Summ Claim Chart"/>
      <sheetName val="Checklist"/>
      <sheetName val="Expected"/>
      <sheetName val="Setback EEs"/>
    </sheetNames>
    <sheetDataSet>
      <sheetData sheetId="0"/>
      <sheetData sheetId="1" refreshError="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BATCH"/>
      <sheetName val="RateBuilder"/>
      <sheetName val="Tracking"/>
      <sheetName val="Users"/>
      <sheetName val="Targets"/>
      <sheetName val="Main"/>
      <sheetName val="RDFC"/>
      <sheetName val="INPUTS"/>
      <sheetName val="COVER"/>
      <sheetName val="RFA"/>
      <sheetName val="KFS"/>
      <sheetName val="ASSUMPTIONS"/>
      <sheetName val="HMO"/>
      <sheetName val="HMO1"/>
      <sheetName val="HMO2"/>
      <sheetName val="HMO3"/>
      <sheetName val="POS"/>
      <sheetName val="POS1"/>
      <sheetName val="POS2"/>
      <sheetName val="PPO"/>
      <sheetName val="PPO1"/>
      <sheetName val="PPO2"/>
      <sheetName val="PPO3"/>
      <sheetName val="DOI"/>
      <sheetName val="BAJ"/>
      <sheetName val="ASO"/>
      <sheetName val="MPP"/>
      <sheetName val="AB"/>
      <sheetName val="PS"/>
      <sheetName val="ExpStory"/>
      <sheetName val="LG"/>
      <sheetName val="XPI"/>
      <sheetName val="XPP"/>
      <sheetName val="XPA"/>
      <sheetName val="Large Claim Review"/>
      <sheetName val="LCR"/>
      <sheetName val="RD"/>
      <sheetName val="CRD"/>
      <sheetName val="CLR"/>
      <sheetName val="MedicalPlans"/>
      <sheetName val="RxPlans"/>
      <sheetName val="Riders"/>
      <sheetName val="DentalRates"/>
      <sheetName val="ReplacementMedicalPlans"/>
      <sheetName val="BenefitCombinations"/>
      <sheetName val="DefaultTierRelativities"/>
      <sheetName val="AgeSexCalcs1"/>
      <sheetName val="AgeSexCalcs2"/>
      <sheetName val="AgeSexCalcs3"/>
      <sheetName val="AgeSexFactors"/>
      <sheetName val="BOBDemographics"/>
      <sheetName val="CountyCalcs1"/>
      <sheetName val="CountyCalcs2"/>
      <sheetName val="CountyFactors"/>
      <sheetName val="BOBCountyDistn"/>
      <sheetName val="Contributions"/>
      <sheetName val="Size"/>
      <sheetName val="Industry"/>
      <sheetName val="Retention"/>
      <sheetName val="Trends-Manual"/>
      <sheetName val="Trends-Experience"/>
      <sheetName val="Trends-AnnualRates"/>
      <sheetName val="HRA-HSA"/>
      <sheetName val="RateCorridor"/>
      <sheetName val="Regions"/>
      <sheetName val="ManualPayments"/>
      <sheetName val="UBHCapitation"/>
      <sheetName val="IBNP"/>
      <sheetName val="Pooling"/>
      <sheetName val="Rebates"/>
      <sheetName val="MultipleCase"/>
      <sheetName val="Credibility"/>
      <sheetName val="GCR-1"/>
      <sheetName val="GCR-2"/>
      <sheetName val="GCR-3"/>
      <sheetName val="GCR-4"/>
      <sheetName val="GCR-4B"/>
      <sheetName val="GCR-5"/>
      <sheetName val="GCR-5A"/>
      <sheetName val="GCR-5B"/>
      <sheetName val="GCR-5C"/>
      <sheetName val="GCR-6"/>
      <sheetName val="GCR-7"/>
      <sheetName val="FlowChart"/>
    </sheetNames>
    <sheetDataSet>
      <sheetData sheetId="0"/>
      <sheetData sheetId="1"/>
      <sheetData sheetId="2"/>
      <sheetData sheetId="3">
        <row r="23">
          <cell r="E23" t="str">
            <v>000H54413, 000H54446</v>
          </cell>
        </row>
      </sheetData>
      <sheetData sheetId="4"/>
      <sheetData sheetId="5"/>
      <sheetData sheetId="6">
        <row r="3">
          <cell r="M3" t="str">
            <v>HMO</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6">
          <cell r="AK26">
            <v>0.96109860846743966</v>
          </cell>
        </row>
      </sheetData>
      <sheetData sheetId="33">
        <row r="26">
          <cell r="AG26">
            <v>0.77823241542370336</v>
          </cell>
        </row>
      </sheetData>
      <sheetData sheetId="34"/>
      <sheetData sheetId="35">
        <row r="8">
          <cell r="L8"/>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ow r="8">
          <cell r="D8">
            <v>2</v>
          </cell>
        </row>
      </sheetData>
      <sheetData sheetId="74">
        <row r="8">
          <cell r="D8">
            <v>2</v>
          </cell>
        </row>
      </sheetData>
      <sheetData sheetId="75"/>
      <sheetData sheetId="76">
        <row r="8">
          <cell r="D8">
            <v>10</v>
          </cell>
        </row>
      </sheetData>
      <sheetData sheetId="77">
        <row r="8">
          <cell r="D8">
            <v>10</v>
          </cell>
        </row>
      </sheetData>
      <sheetData sheetId="78">
        <row r="7">
          <cell r="B7">
            <v>37865</v>
          </cell>
          <cell r="V7">
            <v>37865</v>
          </cell>
          <cell r="W7" t="str">
            <v>---</v>
          </cell>
          <cell r="X7" t="str">
            <v>--</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P7">
            <v>37865</v>
          </cell>
          <cell r="AQ7" t="str">
            <v>---</v>
          </cell>
          <cell r="AR7" t="str">
            <v>--</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J7">
            <v>37865</v>
          </cell>
          <cell r="BK7" t="str">
            <v>---</v>
          </cell>
          <cell r="BL7" t="str">
            <v>--</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row>
        <row r="8">
          <cell r="V8">
            <v>37895</v>
          </cell>
          <cell r="W8" t="str">
            <v>---</v>
          </cell>
          <cell r="X8" t="str">
            <v>--</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P8">
            <v>37895</v>
          </cell>
          <cell r="AQ8" t="str">
            <v>---</v>
          </cell>
          <cell r="AR8" t="str">
            <v>--</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J8">
            <v>37895</v>
          </cell>
          <cell r="BK8" t="str">
            <v>---</v>
          </cell>
          <cell r="BL8" t="str">
            <v>--</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row>
        <row r="9">
          <cell r="V9">
            <v>37926</v>
          </cell>
          <cell r="W9" t="str">
            <v>---</v>
          </cell>
          <cell r="X9" t="str">
            <v>--</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P9">
            <v>37926</v>
          </cell>
          <cell r="AQ9" t="str">
            <v>---</v>
          </cell>
          <cell r="AR9" t="str">
            <v>--</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J9">
            <v>37926</v>
          </cell>
          <cell r="BK9" t="str">
            <v>---</v>
          </cell>
          <cell r="BL9" t="str">
            <v>--</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row>
        <row r="10">
          <cell r="V10">
            <v>37956</v>
          </cell>
          <cell r="W10" t="str">
            <v>---</v>
          </cell>
          <cell r="X10" t="str">
            <v>--</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P10">
            <v>37956</v>
          </cell>
          <cell r="AQ10" t="str">
            <v>---</v>
          </cell>
          <cell r="AR10" t="str">
            <v>--</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J10">
            <v>37956</v>
          </cell>
          <cell r="BK10" t="str">
            <v>---</v>
          </cell>
          <cell r="BL10" t="str">
            <v>--</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row>
        <row r="11">
          <cell r="V11">
            <v>37987</v>
          </cell>
          <cell r="W11" t="str">
            <v>---</v>
          </cell>
          <cell r="X11" t="str">
            <v>--</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P11">
            <v>37987</v>
          </cell>
          <cell r="AQ11" t="str">
            <v>---</v>
          </cell>
          <cell r="AR11" t="str">
            <v>--</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J11">
            <v>37987</v>
          </cell>
          <cell r="BK11" t="str">
            <v>---</v>
          </cell>
          <cell r="BL11" t="str">
            <v>--</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row>
        <row r="12">
          <cell r="V12">
            <v>38018</v>
          </cell>
          <cell r="W12" t="str">
            <v>---</v>
          </cell>
          <cell r="X12" t="str">
            <v>--</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P12">
            <v>38018</v>
          </cell>
          <cell r="AQ12" t="str">
            <v>---</v>
          </cell>
          <cell r="AR12" t="str">
            <v>--</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J12">
            <v>38018</v>
          </cell>
          <cell r="BK12" t="str">
            <v>---</v>
          </cell>
          <cell r="BL12" t="str">
            <v>--</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row>
        <row r="13">
          <cell r="V13">
            <v>38047</v>
          </cell>
          <cell r="W13" t="str">
            <v>---</v>
          </cell>
          <cell r="X13" t="str">
            <v>--</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P13">
            <v>38047</v>
          </cell>
          <cell r="AQ13" t="str">
            <v>---</v>
          </cell>
          <cell r="AR13" t="str">
            <v>--</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J13">
            <v>38047</v>
          </cell>
          <cell r="BK13" t="str">
            <v>---</v>
          </cell>
          <cell r="BL13" t="str">
            <v>--</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row>
        <row r="14">
          <cell r="V14">
            <v>38078</v>
          </cell>
          <cell r="W14" t="str">
            <v>---</v>
          </cell>
          <cell r="X14" t="str">
            <v>--</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P14">
            <v>38078</v>
          </cell>
          <cell r="AQ14" t="str">
            <v>---</v>
          </cell>
          <cell r="AR14" t="str">
            <v>--</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J14">
            <v>38078</v>
          </cell>
          <cell r="BK14" t="str">
            <v>---</v>
          </cell>
          <cell r="BL14" t="str">
            <v>--</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row>
        <row r="15">
          <cell r="V15">
            <v>38108</v>
          </cell>
          <cell r="W15" t="str">
            <v>---</v>
          </cell>
          <cell r="X15" t="str">
            <v>--</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P15">
            <v>38108</v>
          </cell>
          <cell r="AQ15" t="str">
            <v>---</v>
          </cell>
          <cell r="AR15" t="str">
            <v>--</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J15">
            <v>38108</v>
          </cell>
          <cell r="BK15" t="str">
            <v>---</v>
          </cell>
          <cell r="BL15" t="str">
            <v>--</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row>
        <row r="16">
          <cell r="V16">
            <v>38139</v>
          </cell>
          <cell r="W16" t="str">
            <v>---</v>
          </cell>
          <cell r="X16" t="str">
            <v>--</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P16">
            <v>38139</v>
          </cell>
          <cell r="AQ16" t="str">
            <v>---</v>
          </cell>
          <cell r="AR16" t="str">
            <v>--</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J16">
            <v>38139</v>
          </cell>
          <cell r="BK16" t="str">
            <v>---</v>
          </cell>
          <cell r="BL16" t="str">
            <v>--</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row>
        <row r="17">
          <cell r="V17">
            <v>38169</v>
          </cell>
          <cell r="W17" t="str">
            <v>---</v>
          </cell>
          <cell r="X17" t="str">
            <v>--</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P17">
            <v>38169</v>
          </cell>
          <cell r="AQ17" t="str">
            <v>---</v>
          </cell>
          <cell r="AR17" t="str">
            <v>--</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J17">
            <v>38169</v>
          </cell>
          <cell r="BK17" t="str">
            <v>---</v>
          </cell>
          <cell r="BL17" t="str">
            <v>--</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row>
        <row r="18">
          <cell r="V18">
            <v>38200</v>
          </cell>
          <cell r="W18" t="str">
            <v>---</v>
          </cell>
          <cell r="X18" t="str">
            <v>--</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P18">
            <v>38200</v>
          </cell>
          <cell r="AQ18" t="str">
            <v>---</v>
          </cell>
          <cell r="AR18" t="str">
            <v>--</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J18">
            <v>38200</v>
          </cell>
          <cell r="BK18" t="str">
            <v>---</v>
          </cell>
          <cell r="BL18" t="str">
            <v>--</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row>
        <row r="19">
          <cell r="V19">
            <v>38231</v>
          </cell>
          <cell r="W19" t="str">
            <v>---</v>
          </cell>
          <cell r="X19" t="str">
            <v>--</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P19">
            <v>38231</v>
          </cell>
          <cell r="AQ19" t="str">
            <v>---</v>
          </cell>
          <cell r="AR19" t="str">
            <v>--</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J19">
            <v>38231</v>
          </cell>
          <cell r="BK19" t="str">
            <v>---</v>
          </cell>
          <cell r="BL19" t="str">
            <v>--</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row>
        <row r="20">
          <cell r="V20">
            <v>38261</v>
          </cell>
          <cell r="W20" t="str">
            <v>---</v>
          </cell>
          <cell r="X20" t="str">
            <v>--</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P20">
            <v>38261</v>
          </cell>
          <cell r="AQ20" t="str">
            <v>---</v>
          </cell>
          <cell r="AR20" t="str">
            <v>--</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J20">
            <v>38261</v>
          </cell>
          <cell r="BK20" t="str">
            <v>---</v>
          </cell>
          <cell r="BL20" t="str">
            <v>--</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row>
        <row r="21">
          <cell r="V21">
            <v>38292</v>
          </cell>
          <cell r="W21" t="str">
            <v>---</v>
          </cell>
          <cell r="X21" t="str">
            <v>--</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P21">
            <v>38292</v>
          </cell>
          <cell r="AQ21" t="str">
            <v>---</v>
          </cell>
          <cell r="AR21" t="str">
            <v>--</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J21">
            <v>38292</v>
          </cell>
          <cell r="BK21" t="str">
            <v>---</v>
          </cell>
          <cell r="BL21" t="str">
            <v>--</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row>
        <row r="22">
          <cell r="V22">
            <v>38322</v>
          </cell>
          <cell r="W22" t="str">
            <v>---</v>
          </cell>
          <cell r="X22" t="str">
            <v>--</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P22">
            <v>38322</v>
          </cell>
          <cell r="AQ22" t="str">
            <v>---</v>
          </cell>
          <cell r="AR22" t="str">
            <v>--</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J22">
            <v>38322</v>
          </cell>
          <cell r="BK22" t="str">
            <v>---</v>
          </cell>
          <cell r="BL22" t="str">
            <v>--</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row>
        <row r="23">
          <cell r="V23">
            <v>38353</v>
          </cell>
          <cell r="W23" t="str">
            <v>---</v>
          </cell>
          <cell r="X23" t="str">
            <v>--</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P23">
            <v>38353</v>
          </cell>
          <cell r="AQ23" t="str">
            <v>---</v>
          </cell>
          <cell r="AR23" t="str">
            <v>--</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J23">
            <v>38353</v>
          </cell>
          <cell r="BK23" t="str">
            <v>---</v>
          </cell>
          <cell r="BL23" t="str">
            <v>--</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row>
        <row r="24">
          <cell r="V24">
            <v>38384</v>
          </cell>
          <cell r="W24" t="str">
            <v>---</v>
          </cell>
          <cell r="X24" t="str">
            <v>--</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P24">
            <v>38384</v>
          </cell>
          <cell r="AQ24" t="str">
            <v>---</v>
          </cell>
          <cell r="AR24" t="str">
            <v>--</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J24">
            <v>38384</v>
          </cell>
          <cell r="BK24" t="str">
            <v>---</v>
          </cell>
          <cell r="BL24" t="str">
            <v>--</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row>
        <row r="25">
          <cell r="V25">
            <v>38412</v>
          </cell>
          <cell r="W25" t="str">
            <v>---</v>
          </cell>
          <cell r="X25" t="str">
            <v>--</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P25">
            <v>38412</v>
          </cell>
          <cell r="AQ25" t="str">
            <v>---</v>
          </cell>
          <cell r="AR25" t="str">
            <v>--</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J25">
            <v>38412</v>
          </cell>
          <cell r="BK25" t="str">
            <v>---</v>
          </cell>
          <cell r="BL25" t="str">
            <v>--</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row>
        <row r="26">
          <cell r="V26">
            <v>38443</v>
          </cell>
          <cell r="W26" t="str">
            <v>---</v>
          </cell>
          <cell r="X26" t="str">
            <v>--</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P26">
            <v>38443</v>
          </cell>
          <cell r="AQ26" t="str">
            <v>---</v>
          </cell>
          <cell r="AR26" t="str">
            <v>--</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J26">
            <v>38443</v>
          </cell>
          <cell r="BK26" t="str">
            <v>---</v>
          </cell>
          <cell r="BL26" t="str">
            <v>--</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row>
        <row r="27">
          <cell r="V27">
            <v>38473</v>
          </cell>
          <cell r="W27" t="str">
            <v>---</v>
          </cell>
          <cell r="X27" t="str">
            <v>--</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P27">
            <v>38473</v>
          </cell>
          <cell r="AQ27" t="str">
            <v>---</v>
          </cell>
          <cell r="AR27" t="str">
            <v>--</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J27">
            <v>38473</v>
          </cell>
          <cell r="BK27" t="str">
            <v>---</v>
          </cell>
          <cell r="BL27" t="str">
            <v>--</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row>
        <row r="28">
          <cell r="V28">
            <v>38504</v>
          </cell>
          <cell r="W28" t="str">
            <v>---</v>
          </cell>
          <cell r="X28" t="str">
            <v>--</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P28">
            <v>38504</v>
          </cell>
          <cell r="AQ28" t="str">
            <v>---</v>
          </cell>
          <cell r="AR28" t="str">
            <v>--</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J28">
            <v>38504</v>
          </cell>
          <cell r="BK28" t="str">
            <v>---</v>
          </cell>
          <cell r="BL28" t="str">
            <v>--</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row>
        <row r="29">
          <cell r="V29">
            <v>38534</v>
          </cell>
          <cell r="W29" t="str">
            <v>---</v>
          </cell>
          <cell r="X29" t="str">
            <v>--</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P29">
            <v>38534</v>
          </cell>
          <cell r="AQ29" t="str">
            <v>---</v>
          </cell>
          <cell r="AR29" t="str">
            <v>--</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J29">
            <v>38534</v>
          </cell>
          <cell r="BK29" t="str">
            <v>---</v>
          </cell>
          <cell r="BL29" t="str">
            <v>--</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row>
        <row r="30">
          <cell r="V30">
            <v>38565</v>
          </cell>
          <cell r="W30" t="str">
            <v>---</v>
          </cell>
          <cell r="X30" t="str">
            <v>--</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P30">
            <v>38565</v>
          </cell>
          <cell r="AQ30" t="str">
            <v>---</v>
          </cell>
          <cell r="AR30" t="str">
            <v>--</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J30">
            <v>38565</v>
          </cell>
          <cell r="BK30" t="str">
            <v>---</v>
          </cell>
          <cell r="BL30" t="str">
            <v>--</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row>
      </sheetData>
      <sheetData sheetId="79">
        <row r="7">
          <cell r="B7">
            <v>37865</v>
          </cell>
          <cell r="C7">
            <v>0</v>
          </cell>
          <cell r="D7">
            <v>0</v>
          </cell>
          <cell r="E7">
            <v>0</v>
          </cell>
          <cell r="F7">
            <v>0</v>
          </cell>
          <cell r="G7">
            <v>0</v>
          </cell>
          <cell r="I7">
            <v>37865</v>
          </cell>
          <cell r="J7">
            <v>0</v>
          </cell>
          <cell r="K7">
            <v>0</v>
          </cell>
          <cell r="L7">
            <v>0</v>
          </cell>
          <cell r="M7">
            <v>0</v>
          </cell>
          <cell r="N7">
            <v>0</v>
          </cell>
          <cell r="P7">
            <v>37865</v>
          </cell>
          <cell r="Q7">
            <v>0</v>
          </cell>
          <cell r="R7">
            <v>0</v>
          </cell>
          <cell r="S7">
            <v>0</v>
          </cell>
          <cell r="T7">
            <v>0</v>
          </cell>
          <cell r="U7">
            <v>0</v>
          </cell>
          <cell r="W7">
            <v>37865</v>
          </cell>
          <cell r="X7">
            <v>0</v>
          </cell>
          <cell r="Y7">
            <v>0</v>
          </cell>
          <cell r="Z7">
            <v>0</v>
          </cell>
          <cell r="AA7">
            <v>0</v>
          </cell>
          <cell r="AB7">
            <v>0</v>
          </cell>
        </row>
        <row r="8">
          <cell r="B8">
            <v>37895</v>
          </cell>
          <cell r="C8">
            <v>0</v>
          </cell>
          <cell r="D8">
            <v>0</v>
          </cell>
          <cell r="E8">
            <v>0</v>
          </cell>
          <cell r="F8">
            <v>0</v>
          </cell>
          <cell r="G8">
            <v>0</v>
          </cell>
          <cell r="I8">
            <v>37895</v>
          </cell>
          <cell r="J8">
            <v>0</v>
          </cell>
          <cell r="K8">
            <v>0</v>
          </cell>
          <cell r="L8">
            <v>0</v>
          </cell>
          <cell r="M8">
            <v>0</v>
          </cell>
          <cell r="N8">
            <v>0</v>
          </cell>
          <cell r="P8">
            <v>37895</v>
          </cell>
          <cell r="Q8">
            <v>0</v>
          </cell>
          <cell r="R8">
            <v>0</v>
          </cell>
          <cell r="S8">
            <v>0</v>
          </cell>
          <cell r="T8">
            <v>0</v>
          </cell>
          <cell r="U8">
            <v>0</v>
          </cell>
          <cell r="W8">
            <v>37895</v>
          </cell>
          <cell r="X8">
            <v>0</v>
          </cell>
          <cell r="Y8">
            <v>0</v>
          </cell>
          <cell r="Z8">
            <v>0</v>
          </cell>
          <cell r="AA8">
            <v>0</v>
          </cell>
          <cell r="AB8">
            <v>0</v>
          </cell>
        </row>
        <row r="9">
          <cell r="B9">
            <v>37926</v>
          </cell>
          <cell r="C9">
            <v>0</v>
          </cell>
          <cell r="D9">
            <v>0</v>
          </cell>
          <cell r="E9">
            <v>0</v>
          </cell>
          <cell r="F9">
            <v>0</v>
          </cell>
          <cell r="G9">
            <v>0</v>
          </cell>
          <cell r="I9">
            <v>37926</v>
          </cell>
          <cell r="J9">
            <v>0</v>
          </cell>
          <cell r="K9">
            <v>0</v>
          </cell>
          <cell r="L9">
            <v>0</v>
          </cell>
          <cell r="M9">
            <v>0</v>
          </cell>
          <cell r="N9">
            <v>0</v>
          </cell>
          <cell r="P9">
            <v>37926</v>
          </cell>
          <cell r="Q9">
            <v>0</v>
          </cell>
          <cell r="R9">
            <v>0</v>
          </cell>
          <cell r="S9">
            <v>0</v>
          </cell>
          <cell r="T9">
            <v>0</v>
          </cell>
          <cell r="U9">
            <v>0</v>
          </cell>
          <cell r="W9">
            <v>37926</v>
          </cell>
          <cell r="X9">
            <v>0</v>
          </cell>
          <cell r="Y9">
            <v>0</v>
          </cell>
          <cell r="Z9">
            <v>0</v>
          </cell>
          <cell r="AA9">
            <v>0</v>
          </cell>
          <cell r="AB9">
            <v>0</v>
          </cell>
        </row>
        <row r="10">
          <cell r="B10">
            <v>37956</v>
          </cell>
          <cell r="C10">
            <v>0</v>
          </cell>
          <cell r="D10">
            <v>0</v>
          </cell>
          <cell r="E10">
            <v>0</v>
          </cell>
          <cell r="F10">
            <v>0</v>
          </cell>
          <cell r="G10">
            <v>0</v>
          </cell>
          <cell r="I10">
            <v>37956</v>
          </cell>
          <cell r="J10">
            <v>0</v>
          </cell>
          <cell r="K10">
            <v>0</v>
          </cell>
          <cell r="L10">
            <v>0</v>
          </cell>
          <cell r="M10">
            <v>0</v>
          </cell>
          <cell r="N10">
            <v>0</v>
          </cell>
          <cell r="P10">
            <v>37956</v>
          </cell>
          <cell r="Q10">
            <v>0</v>
          </cell>
          <cell r="R10">
            <v>0</v>
          </cell>
          <cell r="S10">
            <v>0</v>
          </cell>
          <cell r="T10">
            <v>0</v>
          </cell>
          <cell r="U10">
            <v>0</v>
          </cell>
          <cell r="W10">
            <v>37956</v>
          </cell>
          <cell r="X10">
            <v>0</v>
          </cell>
          <cell r="Y10">
            <v>0</v>
          </cell>
          <cell r="Z10">
            <v>0</v>
          </cell>
          <cell r="AA10">
            <v>0</v>
          </cell>
          <cell r="AB10">
            <v>0</v>
          </cell>
        </row>
        <row r="11">
          <cell r="B11">
            <v>37987</v>
          </cell>
          <cell r="C11">
            <v>0</v>
          </cell>
          <cell r="D11">
            <v>0</v>
          </cell>
          <cell r="E11">
            <v>0</v>
          </cell>
          <cell r="F11">
            <v>0</v>
          </cell>
          <cell r="G11">
            <v>0</v>
          </cell>
          <cell r="I11">
            <v>37987</v>
          </cell>
          <cell r="J11">
            <v>0</v>
          </cell>
          <cell r="K11">
            <v>0</v>
          </cell>
          <cell r="L11">
            <v>0</v>
          </cell>
          <cell r="M11">
            <v>0</v>
          </cell>
          <cell r="N11">
            <v>0</v>
          </cell>
          <cell r="P11">
            <v>37987</v>
          </cell>
          <cell r="Q11">
            <v>0</v>
          </cell>
          <cell r="R11">
            <v>0</v>
          </cell>
          <cell r="S11">
            <v>0</v>
          </cell>
          <cell r="T11">
            <v>0</v>
          </cell>
          <cell r="U11">
            <v>0</v>
          </cell>
          <cell r="W11">
            <v>37987</v>
          </cell>
          <cell r="X11">
            <v>0</v>
          </cell>
          <cell r="Y11">
            <v>0</v>
          </cell>
          <cell r="Z11">
            <v>0</v>
          </cell>
          <cell r="AA11">
            <v>0</v>
          </cell>
          <cell r="AB11">
            <v>0</v>
          </cell>
        </row>
        <row r="12">
          <cell r="B12">
            <v>38018</v>
          </cell>
          <cell r="C12">
            <v>0</v>
          </cell>
          <cell r="D12">
            <v>0</v>
          </cell>
          <cell r="E12">
            <v>0</v>
          </cell>
          <cell r="F12">
            <v>0</v>
          </cell>
          <cell r="G12">
            <v>0</v>
          </cell>
          <cell r="I12">
            <v>38018</v>
          </cell>
          <cell r="J12">
            <v>0</v>
          </cell>
          <cell r="K12">
            <v>0</v>
          </cell>
          <cell r="L12">
            <v>0</v>
          </cell>
          <cell r="M12">
            <v>0</v>
          </cell>
          <cell r="N12">
            <v>0</v>
          </cell>
          <cell r="P12">
            <v>38018</v>
          </cell>
          <cell r="Q12">
            <v>0</v>
          </cell>
          <cell r="R12">
            <v>0</v>
          </cell>
          <cell r="S12">
            <v>0</v>
          </cell>
          <cell r="T12">
            <v>0</v>
          </cell>
          <cell r="U12">
            <v>0</v>
          </cell>
          <cell r="W12">
            <v>38018</v>
          </cell>
          <cell r="X12">
            <v>0</v>
          </cell>
          <cell r="Y12">
            <v>0</v>
          </cell>
          <cell r="Z12">
            <v>0</v>
          </cell>
          <cell r="AA12">
            <v>0</v>
          </cell>
          <cell r="AB12">
            <v>0</v>
          </cell>
        </row>
        <row r="13">
          <cell r="B13">
            <v>38047</v>
          </cell>
          <cell r="C13">
            <v>0</v>
          </cell>
          <cell r="D13">
            <v>0</v>
          </cell>
          <cell r="E13">
            <v>0</v>
          </cell>
          <cell r="F13">
            <v>0</v>
          </cell>
          <cell r="G13">
            <v>0</v>
          </cell>
          <cell r="I13">
            <v>38047</v>
          </cell>
          <cell r="J13">
            <v>0</v>
          </cell>
          <cell r="K13">
            <v>0</v>
          </cell>
          <cell r="L13">
            <v>0</v>
          </cell>
          <cell r="M13">
            <v>0</v>
          </cell>
          <cell r="N13">
            <v>0</v>
          </cell>
          <cell r="P13">
            <v>38047</v>
          </cell>
          <cell r="Q13">
            <v>0</v>
          </cell>
          <cell r="R13">
            <v>0</v>
          </cell>
          <cell r="S13">
            <v>0</v>
          </cell>
          <cell r="T13">
            <v>0</v>
          </cell>
          <cell r="U13">
            <v>0</v>
          </cell>
          <cell r="W13">
            <v>38047</v>
          </cell>
          <cell r="X13">
            <v>0</v>
          </cell>
          <cell r="Y13">
            <v>0</v>
          </cell>
          <cell r="Z13">
            <v>0</v>
          </cell>
          <cell r="AA13">
            <v>0</v>
          </cell>
          <cell r="AB13">
            <v>0</v>
          </cell>
        </row>
        <row r="14">
          <cell r="B14">
            <v>38078</v>
          </cell>
          <cell r="C14">
            <v>0</v>
          </cell>
          <cell r="D14">
            <v>0</v>
          </cell>
          <cell r="E14">
            <v>0</v>
          </cell>
          <cell r="F14">
            <v>0</v>
          </cell>
          <cell r="G14">
            <v>0</v>
          </cell>
          <cell r="I14">
            <v>38078</v>
          </cell>
          <cell r="J14">
            <v>0</v>
          </cell>
          <cell r="K14">
            <v>0</v>
          </cell>
          <cell r="L14">
            <v>0</v>
          </cell>
          <cell r="M14">
            <v>0</v>
          </cell>
          <cell r="N14">
            <v>0</v>
          </cell>
          <cell r="P14">
            <v>38078</v>
          </cell>
          <cell r="Q14">
            <v>0</v>
          </cell>
          <cell r="R14">
            <v>0</v>
          </cell>
          <cell r="S14">
            <v>0</v>
          </cell>
          <cell r="T14">
            <v>0</v>
          </cell>
          <cell r="U14">
            <v>0</v>
          </cell>
          <cell r="W14">
            <v>38078</v>
          </cell>
          <cell r="X14">
            <v>0</v>
          </cell>
          <cell r="Y14">
            <v>0</v>
          </cell>
          <cell r="Z14">
            <v>0</v>
          </cell>
          <cell r="AA14">
            <v>0</v>
          </cell>
          <cell r="AB14">
            <v>0</v>
          </cell>
        </row>
        <row r="15">
          <cell r="B15">
            <v>38108</v>
          </cell>
          <cell r="C15">
            <v>0</v>
          </cell>
          <cell r="D15">
            <v>0</v>
          </cell>
          <cell r="E15">
            <v>0</v>
          </cell>
          <cell r="F15">
            <v>0</v>
          </cell>
          <cell r="G15">
            <v>0</v>
          </cell>
          <cell r="I15">
            <v>38108</v>
          </cell>
          <cell r="J15">
            <v>0</v>
          </cell>
          <cell r="K15">
            <v>0</v>
          </cell>
          <cell r="L15">
            <v>0</v>
          </cell>
          <cell r="M15">
            <v>0</v>
          </cell>
          <cell r="N15">
            <v>0</v>
          </cell>
          <cell r="P15">
            <v>38108</v>
          </cell>
          <cell r="Q15">
            <v>0</v>
          </cell>
          <cell r="R15">
            <v>0</v>
          </cell>
          <cell r="S15">
            <v>0</v>
          </cell>
          <cell r="T15">
            <v>0</v>
          </cell>
          <cell r="U15">
            <v>0</v>
          </cell>
          <cell r="W15">
            <v>38108</v>
          </cell>
          <cell r="X15">
            <v>0</v>
          </cell>
          <cell r="Y15">
            <v>0</v>
          </cell>
          <cell r="Z15">
            <v>0</v>
          </cell>
          <cell r="AA15">
            <v>0</v>
          </cell>
          <cell r="AB15">
            <v>0</v>
          </cell>
        </row>
        <row r="16">
          <cell r="B16">
            <v>38139</v>
          </cell>
          <cell r="C16">
            <v>0</v>
          </cell>
          <cell r="D16">
            <v>0</v>
          </cell>
          <cell r="E16">
            <v>0</v>
          </cell>
          <cell r="F16">
            <v>0</v>
          </cell>
          <cell r="G16">
            <v>0</v>
          </cell>
          <cell r="I16">
            <v>38139</v>
          </cell>
          <cell r="J16">
            <v>0</v>
          </cell>
          <cell r="K16">
            <v>0</v>
          </cell>
          <cell r="L16">
            <v>0</v>
          </cell>
          <cell r="M16">
            <v>0</v>
          </cell>
          <cell r="N16">
            <v>0</v>
          </cell>
          <cell r="P16">
            <v>38139</v>
          </cell>
          <cell r="Q16">
            <v>0</v>
          </cell>
          <cell r="R16">
            <v>0</v>
          </cell>
          <cell r="S16">
            <v>0</v>
          </cell>
          <cell r="T16">
            <v>0</v>
          </cell>
          <cell r="U16">
            <v>0</v>
          </cell>
          <cell r="W16">
            <v>38139</v>
          </cell>
          <cell r="X16">
            <v>0</v>
          </cell>
          <cell r="Y16">
            <v>0</v>
          </cell>
          <cell r="Z16">
            <v>0</v>
          </cell>
          <cell r="AA16">
            <v>0</v>
          </cell>
          <cell r="AB16">
            <v>0</v>
          </cell>
        </row>
        <row r="17">
          <cell r="B17">
            <v>38169</v>
          </cell>
          <cell r="C17">
            <v>0</v>
          </cell>
          <cell r="D17">
            <v>0</v>
          </cell>
          <cell r="E17">
            <v>0</v>
          </cell>
          <cell r="F17">
            <v>0</v>
          </cell>
          <cell r="G17">
            <v>0</v>
          </cell>
          <cell r="I17">
            <v>38169</v>
          </cell>
          <cell r="J17">
            <v>0</v>
          </cell>
          <cell r="K17">
            <v>0</v>
          </cell>
          <cell r="L17">
            <v>0</v>
          </cell>
          <cell r="M17">
            <v>0</v>
          </cell>
          <cell r="N17">
            <v>0</v>
          </cell>
          <cell r="P17">
            <v>38169</v>
          </cell>
          <cell r="Q17">
            <v>0</v>
          </cell>
          <cell r="R17">
            <v>0</v>
          </cell>
          <cell r="S17">
            <v>0</v>
          </cell>
          <cell r="T17">
            <v>0</v>
          </cell>
          <cell r="U17">
            <v>0</v>
          </cell>
          <cell r="W17">
            <v>38169</v>
          </cell>
          <cell r="X17">
            <v>0</v>
          </cell>
          <cell r="Y17">
            <v>0</v>
          </cell>
          <cell r="Z17">
            <v>0</v>
          </cell>
          <cell r="AA17">
            <v>0</v>
          </cell>
          <cell r="AB17">
            <v>0</v>
          </cell>
        </row>
        <row r="18">
          <cell r="B18">
            <v>38200</v>
          </cell>
          <cell r="C18">
            <v>0</v>
          </cell>
          <cell r="D18">
            <v>0</v>
          </cell>
          <cell r="E18">
            <v>0</v>
          </cell>
          <cell r="F18">
            <v>0</v>
          </cell>
          <cell r="G18">
            <v>0</v>
          </cell>
          <cell r="I18">
            <v>38200</v>
          </cell>
          <cell r="J18">
            <v>0</v>
          </cell>
          <cell r="K18">
            <v>0</v>
          </cell>
          <cell r="L18">
            <v>0</v>
          </cell>
          <cell r="M18">
            <v>0</v>
          </cell>
          <cell r="N18">
            <v>0</v>
          </cell>
          <cell r="P18">
            <v>38200</v>
          </cell>
          <cell r="Q18">
            <v>0</v>
          </cell>
          <cell r="R18">
            <v>0</v>
          </cell>
          <cell r="S18">
            <v>0</v>
          </cell>
          <cell r="T18">
            <v>0</v>
          </cell>
          <cell r="U18">
            <v>0</v>
          </cell>
          <cell r="W18">
            <v>38200</v>
          </cell>
          <cell r="X18">
            <v>0</v>
          </cell>
          <cell r="Y18">
            <v>0</v>
          </cell>
          <cell r="Z18">
            <v>0</v>
          </cell>
          <cell r="AA18">
            <v>0</v>
          </cell>
          <cell r="AB18">
            <v>0</v>
          </cell>
        </row>
        <row r="19">
          <cell r="B19">
            <v>38231</v>
          </cell>
          <cell r="C19">
            <v>0</v>
          </cell>
          <cell r="D19">
            <v>0</v>
          </cell>
          <cell r="E19">
            <v>0</v>
          </cell>
          <cell r="F19">
            <v>0</v>
          </cell>
          <cell r="G19">
            <v>0</v>
          </cell>
          <cell r="I19">
            <v>38231</v>
          </cell>
          <cell r="J19">
            <v>0</v>
          </cell>
          <cell r="K19">
            <v>0</v>
          </cell>
          <cell r="L19">
            <v>0</v>
          </cell>
          <cell r="M19">
            <v>0</v>
          </cell>
          <cell r="N19">
            <v>0</v>
          </cell>
          <cell r="P19">
            <v>38231</v>
          </cell>
          <cell r="Q19">
            <v>0</v>
          </cell>
          <cell r="R19">
            <v>0</v>
          </cell>
          <cell r="S19">
            <v>0</v>
          </cell>
          <cell r="T19">
            <v>0</v>
          </cell>
          <cell r="U19">
            <v>0</v>
          </cell>
          <cell r="W19">
            <v>38231</v>
          </cell>
          <cell r="X19">
            <v>0</v>
          </cell>
          <cell r="Y19">
            <v>0</v>
          </cell>
          <cell r="Z19">
            <v>0</v>
          </cell>
          <cell r="AA19">
            <v>0</v>
          </cell>
          <cell r="AB19">
            <v>0</v>
          </cell>
        </row>
        <row r="20">
          <cell r="B20">
            <v>38261</v>
          </cell>
          <cell r="C20">
            <v>0</v>
          </cell>
          <cell r="D20">
            <v>0</v>
          </cell>
          <cell r="E20">
            <v>0</v>
          </cell>
          <cell r="F20">
            <v>0</v>
          </cell>
          <cell r="G20">
            <v>0</v>
          </cell>
          <cell r="I20">
            <v>38261</v>
          </cell>
          <cell r="J20">
            <v>0</v>
          </cell>
          <cell r="K20">
            <v>0</v>
          </cell>
          <cell r="L20">
            <v>0</v>
          </cell>
          <cell r="M20">
            <v>0</v>
          </cell>
          <cell r="N20">
            <v>0</v>
          </cell>
          <cell r="P20">
            <v>38261</v>
          </cell>
          <cell r="Q20">
            <v>0</v>
          </cell>
          <cell r="R20">
            <v>0</v>
          </cell>
          <cell r="S20">
            <v>0</v>
          </cell>
          <cell r="T20">
            <v>0</v>
          </cell>
          <cell r="U20">
            <v>0</v>
          </cell>
          <cell r="W20">
            <v>38261</v>
          </cell>
          <cell r="X20">
            <v>0</v>
          </cell>
          <cell r="Y20">
            <v>0</v>
          </cell>
          <cell r="Z20">
            <v>0</v>
          </cell>
          <cell r="AA20">
            <v>0</v>
          </cell>
          <cell r="AB20">
            <v>0</v>
          </cell>
        </row>
        <row r="21">
          <cell r="B21">
            <v>38292</v>
          </cell>
          <cell r="C21">
            <v>0</v>
          </cell>
          <cell r="D21">
            <v>0</v>
          </cell>
          <cell r="E21">
            <v>0</v>
          </cell>
          <cell r="F21">
            <v>0</v>
          </cell>
          <cell r="G21">
            <v>0</v>
          </cell>
          <cell r="I21">
            <v>38292</v>
          </cell>
          <cell r="J21">
            <v>0</v>
          </cell>
          <cell r="K21">
            <v>0</v>
          </cell>
          <cell r="L21">
            <v>0</v>
          </cell>
          <cell r="M21">
            <v>0</v>
          </cell>
          <cell r="N21">
            <v>0</v>
          </cell>
          <cell r="P21">
            <v>38292</v>
          </cell>
          <cell r="Q21">
            <v>0</v>
          </cell>
          <cell r="R21">
            <v>0</v>
          </cell>
          <cell r="S21">
            <v>0</v>
          </cell>
          <cell r="T21">
            <v>0</v>
          </cell>
          <cell r="U21">
            <v>0</v>
          </cell>
          <cell r="W21">
            <v>38292</v>
          </cell>
          <cell r="X21">
            <v>0</v>
          </cell>
          <cell r="Y21">
            <v>0</v>
          </cell>
          <cell r="Z21">
            <v>0</v>
          </cell>
          <cell r="AA21">
            <v>0</v>
          </cell>
          <cell r="AB21">
            <v>0</v>
          </cell>
        </row>
        <row r="22">
          <cell r="B22">
            <v>38322</v>
          </cell>
          <cell r="C22">
            <v>0</v>
          </cell>
          <cell r="D22">
            <v>0</v>
          </cell>
          <cell r="E22">
            <v>0</v>
          </cell>
          <cell r="F22">
            <v>0</v>
          </cell>
          <cell r="G22">
            <v>0</v>
          </cell>
          <cell r="I22">
            <v>38322</v>
          </cell>
          <cell r="J22">
            <v>0</v>
          </cell>
          <cell r="K22">
            <v>0</v>
          </cell>
          <cell r="L22">
            <v>0</v>
          </cell>
          <cell r="M22">
            <v>0</v>
          </cell>
          <cell r="N22">
            <v>0</v>
          </cell>
          <cell r="P22">
            <v>38322</v>
          </cell>
          <cell r="Q22">
            <v>0</v>
          </cell>
          <cell r="R22">
            <v>0</v>
          </cell>
          <cell r="S22">
            <v>0</v>
          </cell>
          <cell r="T22">
            <v>0</v>
          </cell>
          <cell r="U22">
            <v>0</v>
          </cell>
          <cell r="W22">
            <v>38322</v>
          </cell>
          <cell r="X22">
            <v>0</v>
          </cell>
          <cell r="Y22">
            <v>0</v>
          </cell>
          <cell r="Z22">
            <v>0</v>
          </cell>
          <cell r="AA22">
            <v>0</v>
          </cell>
          <cell r="AB22">
            <v>0</v>
          </cell>
        </row>
        <row r="23">
          <cell r="B23">
            <v>38353</v>
          </cell>
          <cell r="C23">
            <v>0</v>
          </cell>
          <cell r="D23">
            <v>0</v>
          </cell>
          <cell r="E23">
            <v>0</v>
          </cell>
          <cell r="F23">
            <v>0</v>
          </cell>
          <cell r="G23">
            <v>0</v>
          </cell>
          <cell r="I23">
            <v>38353</v>
          </cell>
          <cell r="J23">
            <v>0</v>
          </cell>
          <cell r="K23">
            <v>0</v>
          </cell>
          <cell r="L23">
            <v>0</v>
          </cell>
          <cell r="M23">
            <v>0</v>
          </cell>
          <cell r="N23">
            <v>0</v>
          </cell>
          <cell r="P23">
            <v>38353</v>
          </cell>
          <cell r="Q23">
            <v>0</v>
          </cell>
          <cell r="R23">
            <v>0</v>
          </cell>
          <cell r="S23">
            <v>0</v>
          </cell>
          <cell r="T23">
            <v>0</v>
          </cell>
          <cell r="U23">
            <v>0</v>
          </cell>
          <cell r="W23">
            <v>38353</v>
          </cell>
          <cell r="X23">
            <v>0</v>
          </cell>
          <cell r="Y23">
            <v>0</v>
          </cell>
          <cell r="Z23">
            <v>0</v>
          </cell>
          <cell r="AA23">
            <v>0</v>
          </cell>
          <cell r="AB23">
            <v>0</v>
          </cell>
        </row>
        <row r="24">
          <cell r="B24">
            <v>38384</v>
          </cell>
          <cell r="C24">
            <v>0</v>
          </cell>
          <cell r="D24">
            <v>0</v>
          </cell>
          <cell r="E24">
            <v>0</v>
          </cell>
          <cell r="F24">
            <v>0</v>
          </cell>
          <cell r="G24">
            <v>0</v>
          </cell>
          <cell r="I24">
            <v>38384</v>
          </cell>
          <cell r="J24">
            <v>0</v>
          </cell>
          <cell r="K24">
            <v>0</v>
          </cell>
          <cell r="L24">
            <v>0</v>
          </cell>
          <cell r="M24">
            <v>0</v>
          </cell>
          <cell r="N24">
            <v>0</v>
          </cell>
          <cell r="P24">
            <v>38384</v>
          </cell>
          <cell r="Q24">
            <v>0</v>
          </cell>
          <cell r="R24">
            <v>0</v>
          </cell>
          <cell r="S24">
            <v>0</v>
          </cell>
          <cell r="T24">
            <v>0</v>
          </cell>
          <cell r="U24">
            <v>0</v>
          </cell>
          <cell r="W24">
            <v>38384</v>
          </cell>
          <cell r="X24">
            <v>0</v>
          </cell>
          <cell r="Y24">
            <v>0</v>
          </cell>
          <cell r="Z24">
            <v>0</v>
          </cell>
          <cell r="AA24">
            <v>0</v>
          </cell>
          <cell r="AB24">
            <v>0</v>
          </cell>
        </row>
        <row r="25">
          <cell r="B25">
            <v>38412</v>
          </cell>
          <cell r="C25">
            <v>0</v>
          </cell>
          <cell r="D25">
            <v>0</v>
          </cell>
          <cell r="E25">
            <v>0</v>
          </cell>
          <cell r="F25">
            <v>0</v>
          </cell>
          <cell r="G25">
            <v>0</v>
          </cell>
          <cell r="I25">
            <v>38412</v>
          </cell>
          <cell r="J25">
            <v>0</v>
          </cell>
          <cell r="K25">
            <v>0</v>
          </cell>
          <cell r="L25">
            <v>0</v>
          </cell>
          <cell r="M25">
            <v>0</v>
          </cell>
          <cell r="N25">
            <v>0</v>
          </cell>
          <cell r="P25">
            <v>38412</v>
          </cell>
          <cell r="Q25">
            <v>0</v>
          </cell>
          <cell r="R25">
            <v>0</v>
          </cell>
          <cell r="S25">
            <v>0</v>
          </cell>
          <cell r="T25">
            <v>0</v>
          </cell>
          <cell r="U25">
            <v>0</v>
          </cell>
          <cell r="W25">
            <v>38412</v>
          </cell>
          <cell r="X25">
            <v>0</v>
          </cell>
          <cell r="Y25">
            <v>0</v>
          </cell>
          <cell r="Z25">
            <v>0</v>
          </cell>
          <cell r="AA25">
            <v>0</v>
          </cell>
          <cell r="AB25">
            <v>0</v>
          </cell>
        </row>
        <row r="26">
          <cell r="B26">
            <v>38443</v>
          </cell>
          <cell r="C26">
            <v>0</v>
          </cell>
          <cell r="D26">
            <v>0</v>
          </cell>
          <cell r="E26">
            <v>0</v>
          </cell>
          <cell r="F26">
            <v>0</v>
          </cell>
          <cell r="G26">
            <v>0</v>
          </cell>
          <cell r="I26">
            <v>38443</v>
          </cell>
          <cell r="J26">
            <v>0</v>
          </cell>
          <cell r="K26">
            <v>0</v>
          </cell>
          <cell r="L26">
            <v>0</v>
          </cell>
          <cell r="M26">
            <v>0</v>
          </cell>
          <cell r="N26">
            <v>0</v>
          </cell>
          <cell r="P26">
            <v>38443</v>
          </cell>
          <cell r="Q26">
            <v>0</v>
          </cell>
          <cell r="R26">
            <v>0</v>
          </cell>
          <cell r="S26">
            <v>0</v>
          </cell>
          <cell r="T26">
            <v>0</v>
          </cell>
          <cell r="U26">
            <v>0</v>
          </cell>
          <cell r="W26">
            <v>38443</v>
          </cell>
          <cell r="X26">
            <v>0</v>
          </cell>
          <cell r="Y26">
            <v>0</v>
          </cell>
          <cell r="Z26">
            <v>0</v>
          </cell>
          <cell r="AA26">
            <v>0</v>
          </cell>
          <cell r="AB26">
            <v>0</v>
          </cell>
        </row>
        <row r="27">
          <cell r="B27">
            <v>38473</v>
          </cell>
          <cell r="C27">
            <v>0</v>
          </cell>
          <cell r="D27">
            <v>0</v>
          </cell>
          <cell r="E27">
            <v>0</v>
          </cell>
          <cell r="F27">
            <v>0</v>
          </cell>
          <cell r="G27">
            <v>0</v>
          </cell>
          <cell r="I27">
            <v>38473</v>
          </cell>
          <cell r="J27">
            <v>0</v>
          </cell>
          <cell r="K27">
            <v>0</v>
          </cell>
          <cell r="L27">
            <v>0</v>
          </cell>
          <cell r="M27">
            <v>0</v>
          </cell>
          <cell r="N27">
            <v>0</v>
          </cell>
          <cell r="P27">
            <v>38473</v>
          </cell>
          <cell r="Q27">
            <v>0</v>
          </cell>
          <cell r="R27">
            <v>0</v>
          </cell>
          <cell r="S27">
            <v>0</v>
          </cell>
          <cell r="T27">
            <v>0</v>
          </cell>
          <cell r="U27">
            <v>0</v>
          </cell>
          <cell r="W27">
            <v>38473</v>
          </cell>
          <cell r="X27">
            <v>0</v>
          </cell>
          <cell r="Y27">
            <v>0</v>
          </cell>
          <cell r="Z27">
            <v>0</v>
          </cell>
          <cell r="AA27">
            <v>0</v>
          </cell>
          <cell r="AB27">
            <v>0</v>
          </cell>
        </row>
        <row r="28">
          <cell r="B28">
            <v>38504</v>
          </cell>
          <cell r="C28">
            <v>0</v>
          </cell>
          <cell r="D28">
            <v>0</v>
          </cell>
          <cell r="E28">
            <v>0</v>
          </cell>
          <cell r="F28">
            <v>0</v>
          </cell>
          <cell r="G28">
            <v>0</v>
          </cell>
          <cell r="I28">
            <v>38504</v>
          </cell>
          <cell r="J28">
            <v>0</v>
          </cell>
          <cell r="K28">
            <v>0</v>
          </cell>
          <cell r="L28">
            <v>0</v>
          </cell>
          <cell r="M28">
            <v>0</v>
          </cell>
          <cell r="N28">
            <v>0</v>
          </cell>
          <cell r="P28">
            <v>38504</v>
          </cell>
          <cell r="Q28">
            <v>0</v>
          </cell>
          <cell r="R28">
            <v>0</v>
          </cell>
          <cell r="S28">
            <v>0</v>
          </cell>
          <cell r="T28">
            <v>0</v>
          </cell>
          <cell r="U28">
            <v>0</v>
          </cell>
          <cell r="W28">
            <v>38504</v>
          </cell>
          <cell r="X28">
            <v>0</v>
          </cell>
          <cell r="Y28">
            <v>0</v>
          </cell>
          <cell r="Z28">
            <v>0</v>
          </cell>
          <cell r="AA28">
            <v>0</v>
          </cell>
          <cell r="AB28">
            <v>0</v>
          </cell>
        </row>
        <row r="29">
          <cell r="B29">
            <v>38534</v>
          </cell>
          <cell r="C29">
            <v>0</v>
          </cell>
          <cell r="D29">
            <v>0</v>
          </cell>
          <cell r="E29">
            <v>0</v>
          </cell>
          <cell r="F29">
            <v>0</v>
          </cell>
          <cell r="G29">
            <v>0</v>
          </cell>
          <cell r="I29">
            <v>38534</v>
          </cell>
          <cell r="J29">
            <v>0</v>
          </cell>
          <cell r="K29">
            <v>0</v>
          </cell>
          <cell r="L29">
            <v>0</v>
          </cell>
          <cell r="M29">
            <v>0</v>
          </cell>
          <cell r="N29">
            <v>0</v>
          </cell>
          <cell r="P29">
            <v>38534</v>
          </cell>
          <cell r="Q29">
            <v>0</v>
          </cell>
          <cell r="R29">
            <v>0</v>
          </cell>
          <cell r="S29">
            <v>0</v>
          </cell>
          <cell r="T29">
            <v>0</v>
          </cell>
          <cell r="U29">
            <v>0</v>
          </cell>
          <cell r="W29">
            <v>38534</v>
          </cell>
          <cell r="X29">
            <v>0</v>
          </cell>
          <cell r="Y29">
            <v>0</v>
          </cell>
          <cell r="Z29">
            <v>0</v>
          </cell>
          <cell r="AA29">
            <v>0</v>
          </cell>
          <cell r="AB29">
            <v>0</v>
          </cell>
        </row>
        <row r="30">
          <cell r="B30">
            <v>38565</v>
          </cell>
          <cell r="C30">
            <v>0</v>
          </cell>
          <cell r="D30">
            <v>0</v>
          </cell>
          <cell r="E30">
            <v>0</v>
          </cell>
          <cell r="F30">
            <v>0</v>
          </cell>
          <cell r="G30">
            <v>0</v>
          </cell>
          <cell r="I30">
            <v>38565</v>
          </cell>
          <cell r="J30">
            <v>0</v>
          </cell>
          <cell r="K30">
            <v>0</v>
          </cell>
          <cell r="L30">
            <v>0</v>
          </cell>
          <cell r="M30">
            <v>0</v>
          </cell>
          <cell r="N30">
            <v>0</v>
          </cell>
          <cell r="P30">
            <v>38565</v>
          </cell>
          <cell r="Q30">
            <v>0</v>
          </cell>
          <cell r="R30">
            <v>0</v>
          </cell>
          <cell r="S30">
            <v>0</v>
          </cell>
          <cell r="T30">
            <v>0</v>
          </cell>
          <cell r="U30">
            <v>0</v>
          </cell>
          <cell r="W30">
            <v>38565</v>
          </cell>
          <cell r="X30">
            <v>0</v>
          </cell>
          <cell r="Y30">
            <v>0</v>
          </cell>
          <cell r="Z30">
            <v>0</v>
          </cell>
          <cell r="AA30">
            <v>0</v>
          </cell>
          <cell r="AB30">
            <v>0</v>
          </cell>
        </row>
      </sheetData>
      <sheetData sheetId="80"/>
      <sheetData sheetId="81">
        <row r="9">
          <cell r="C9">
            <v>14569.9</v>
          </cell>
        </row>
      </sheetData>
      <sheetData sheetId="82"/>
      <sheetData sheetId="83"/>
      <sheetData sheetId="8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ctive Specialist"/>
      <sheetName val="Retirees W-O Medicare"/>
      <sheetName val="Medicare COB"/>
      <sheetName val="Medicare Risk"/>
    </sheetNames>
    <sheetDataSet>
      <sheetData sheetId="0" refreshError="1"/>
      <sheetData sheetId="1" refreshError="1"/>
      <sheetData sheetId="2" refreshError="1"/>
      <sheetData sheetId="3">
        <row r="4">
          <cell r="B4" t="str">
            <v>Agaton T Gualberto M.D.</v>
          </cell>
          <cell r="C4" t="str">
            <v>006506</v>
          </cell>
        </row>
        <row r="5">
          <cell r="B5" t="str">
            <v>Albert Frietzsche M.D.</v>
          </cell>
          <cell r="C5" t="str">
            <v>032312</v>
          </cell>
        </row>
        <row r="6">
          <cell r="B6" t="str">
            <v>Albert Frietzsche M.D.</v>
          </cell>
          <cell r="C6" t="str">
            <v>032312</v>
          </cell>
        </row>
        <row r="7">
          <cell r="B7" t="str">
            <v>Anthony Russo M.D.</v>
          </cell>
          <cell r="C7" t="str">
            <v>014685</v>
          </cell>
        </row>
        <row r="8">
          <cell r="B8" t="str">
            <v>Bakul T Roy M.D.</v>
          </cell>
          <cell r="C8" t="str">
            <v>024666</v>
          </cell>
        </row>
        <row r="9">
          <cell r="B9" t="str">
            <v>Bakul T Roy M.D.</v>
          </cell>
          <cell r="C9" t="str">
            <v>024666</v>
          </cell>
        </row>
        <row r="10">
          <cell r="B10" t="str">
            <v>Bakul T Roy M.D.</v>
          </cell>
          <cell r="C10" t="str">
            <v>024666</v>
          </cell>
        </row>
        <row r="11">
          <cell r="B11" t="str">
            <v>Barbara M Bishop M.D.</v>
          </cell>
          <cell r="C11" t="str">
            <v>029579</v>
          </cell>
        </row>
        <row r="12">
          <cell r="B12" t="str">
            <v>Barbara M Bishop M.D.</v>
          </cell>
          <cell r="C12" t="str">
            <v>029579</v>
          </cell>
        </row>
        <row r="13">
          <cell r="B13" t="str">
            <v>Bart C Lally M.D.</v>
          </cell>
          <cell r="C13" t="str">
            <v>045949</v>
          </cell>
        </row>
        <row r="14">
          <cell r="B14" t="str">
            <v>Bernard J Steyer M.D.</v>
          </cell>
          <cell r="C14" t="str">
            <v>016559</v>
          </cell>
        </row>
        <row r="15">
          <cell r="B15" t="str">
            <v>Carmencita A Agcaoili M.D.</v>
          </cell>
          <cell r="C15" t="str">
            <v>035396</v>
          </cell>
        </row>
        <row r="16">
          <cell r="B16" t="str">
            <v>Carmencita A Agcaoili M.D.</v>
          </cell>
          <cell r="C16" t="str">
            <v>035396</v>
          </cell>
        </row>
        <row r="17">
          <cell r="B17" t="str">
            <v>Celso F Taborga M.D.</v>
          </cell>
          <cell r="C17" t="str">
            <v>048716</v>
          </cell>
        </row>
        <row r="18">
          <cell r="B18" t="str">
            <v>Charles K Morris M.D.</v>
          </cell>
          <cell r="C18" t="str">
            <v>021445</v>
          </cell>
        </row>
        <row r="19">
          <cell r="B19" t="str">
            <v>Charles T Lynch M.D.</v>
          </cell>
          <cell r="C19" t="str">
            <v>010494</v>
          </cell>
        </row>
        <row r="20">
          <cell r="B20" t="str">
            <v>Chuk W Kwan M.D.</v>
          </cell>
          <cell r="C20" t="str">
            <v>009431</v>
          </cell>
        </row>
        <row r="21">
          <cell r="B21" t="str">
            <v>Chuk W Kwan M.D.</v>
          </cell>
          <cell r="C21" t="str">
            <v>009431</v>
          </cell>
        </row>
        <row r="22">
          <cell r="B22" t="str">
            <v>Cindy J Lai M.D.</v>
          </cell>
          <cell r="C22" t="str">
            <v>100249</v>
          </cell>
        </row>
        <row r="23">
          <cell r="B23" t="str">
            <v>Clinton W Young M.D.</v>
          </cell>
          <cell r="C23" t="str">
            <v>018920</v>
          </cell>
        </row>
        <row r="24">
          <cell r="B24" t="str">
            <v>Collin P Quock M.D.</v>
          </cell>
          <cell r="C24" t="str">
            <v>036584</v>
          </cell>
        </row>
        <row r="25">
          <cell r="B25" t="str">
            <v>Collin P Quock M.D.</v>
          </cell>
          <cell r="C25" t="str">
            <v>036584</v>
          </cell>
        </row>
        <row r="26">
          <cell r="B26" t="str">
            <v>Crawford K Chung M.D.</v>
          </cell>
          <cell r="C26" t="str">
            <v>024713</v>
          </cell>
        </row>
        <row r="27">
          <cell r="B27" t="str">
            <v>Curtis K Roebken M.D.</v>
          </cell>
          <cell r="C27" t="str">
            <v>014326</v>
          </cell>
        </row>
        <row r="28">
          <cell r="B28" t="str">
            <v>David A Vaughan M.D.</v>
          </cell>
          <cell r="C28" t="str">
            <v>032131</v>
          </cell>
        </row>
        <row r="29">
          <cell r="B29" t="str">
            <v>David A Vaughan M.D.</v>
          </cell>
          <cell r="C29" t="str">
            <v>032131</v>
          </cell>
        </row>
        <row r="30">
          <cell r="B30" t="str">
            <v>David S Cheng M.D.</v>
          </cell>
          <cell r="C30" t="str">
            <v>502733</v>
          </cell>
        </row>
        <row r="31">
          <cell r="B31" t="str">
            <v>David S Cheng M.D.</v>
          </cell>
          <cell r="C31" t="str">
            <v>502733</v>
          </cell>
        </row>
        <row r="32">
          <cell r="B32" t="str">
            <v>Dean L Rider M.D.</v>
          </cell>
          <cell r="C32" t="str">
            <v>036547</v>
          </cell>
        </row>
        <row r="33">
          <cell r="B33" t="str">
            <v>Dean L Rider M.D.</v>
          </cell>
          <cell r="C33" t="str">
            <v>036547</v>
          </cell>
        </row>
        <row r="34">
          <cell r="B34" t="str">
            <v>Dianne C Martin M.D.</v>
          </cell>
          <cell r="C34" t="str">
            <v>540228</v>
          </cell>
        </row>
        <row r="35">
          <cell r="B35" t="str">
            <v>Dianne C Martin M.D.</v>
          </cell>
          <cell r="C35" t="str">
            <v>540228</v>
          </cell>
        </row>
        <row r="36">
          <cell r="B36" t="str">
            <v>Donald Ho M.D.</v>
          </cell>
          <cell r="C36" t="str">
            <v>007357</v>
          </cell>
        </row>
        <row r="37">
          <cell r="B37" t="str">
            <v>Edward Chock M.D.</v>
          </cell>
          <cell r="C37" t="str">
            <v>502829</v>
          </cell>
        </row>
        <row r="38">
          <cell r="B38" t="str">
            <v>Edward K Onuma M.D.</v>
          </cell>
          <cell r="C38" t="str">
            <v>078020</v>
          </cell>
        </row>
        <row r="39">
          <cell r="B39" t="str">
            <v>Elliott N Schwartz M.D.</v>
          </cell>
          <cell r="C39" t="str">
            <v>015289</v>
          </cell>
        </row>
        <row r="40">
          <cell r="B40" t="str">
            <v>Fiona C Wilson M.D.</v>
          </cell>
          <cell r="C40" t="str">
            <v>033454</v>
          </cell>
        </row>
        <row r="41">
          <cell r="B41" t="str">
            <v>Fiona C Wilson M.D.</v>
          </cell>
          <cell r="C41" t="str">
            <v>033454</v>
          </cell>
        </row>
        <row r="42">
          <cell r="B42" t="str">
            <v>Francis C Johnson M.D.</v>
          </cell>
          <cell r="C42" t="str">
            <v>029372</v>
          </cell>
        </row>
        <row r="43">
          <cell r="B43" t="str">
            <v>Fred B Hom M.D.</v>
          </cell>
          <cell r="C43" t="str">
            <v>007493</v>
          </cell>
        </row>
        <row r="44">
          <cell r="B44" t="str">
            <v>George Kimmerling M.D.</v>
          </cell>
          <cell r="C44" t="str">
            <v>024000</v>
          </cell>
        </row>
        <row r="45">
          <cell r="B45" t="str">
            <v>Gerald R Del Rio M.D.</v>
          </cell>
          <cell r="C45" t="str">
            <v>503837</v>
          </cell>
        </row>
        <row r="46">
          <cell r="B46" t="str">
            <v>Gerald R Del Rio M.D.</v>
          </cell>
          <cell r="C46" t="str">
            <v>503837</v>
          </cell>
        </row>
        <row r="47">
          <cell r="B47" t="str">
            <v>Gerald R Del Rio M.D.</v>
          </cell>
          <cell r="C47" t="str">
            <v>503837</v>
          </cell>
        </row>
        <row r="48">
          <cell r="B48" t="str">
            <v>Gregory Fung M.D.</v>
          </cell>
          <cell r="C48" t="str">
            <v>005468</v>
          </cell>
        </row>
        <row r="49">
          <cell r="B49" t="str">
            <v>Gurunath Rajapuram M.D.</v>
          </cell>
          <cell r="C49" t="str">
            <v>034457</v>
          </cell>
        </row>
        <row r="50">
          <cell r="B50" t="str">
            <v>Gustin M Ho M.D.</v>
          </cell>
          <cell r="C50" t="str">
            <v>049463</v>
          </cell>
        </row>
        <row r="51">
          <cell r="B51" t="str">
            <v>Gustin M Ho M.D.</v>
          </cell>
          <cell r="C51" t="str">
            <v>049463</v>
          </cell>
        </row>
        <row r="52">
          <cell r="B52" t="str">
            <v>Gustin M Ho M.D.</v>
          </cell>
          <cell r="C52" t="str">
            <v>049463</v>
          </cell>
        </row>
        <row r="53">
          <cell r="B53" t="str">
            <v>Hanlon J Fong M.D.</v>
          </cell>
          <cell r="C53" t="str">
            <v>005169</v>
          </cell>
        </row>
        <row r="54">
          <cell r="B54" t="str">
            <v>Hanlon J Fong M.D.</v>
          </cell>
          <cell r="C54" t="str">
            <v>005169</v>
          </cell>
        </row>
        <row r="55">
          <cell r="B55" t="str">
            <v>Harry Dassah M.D.</v>
          </cell>
          <cell r="C55" t="str">
            <v>023772</v>
          </cell>
        </row>
        <row r="56">
          <cell r="B56" t="str">
            <v>Harry Hollander M.D.</v>
          </cell>
          <cell r="C56" t="str">
            <v>007457</v>
          </cell>
        </row>
        <row r="57">
          <cell r="B57" t="str">
            <v>Harry L McClelland M.D.</v>
          </cell>
          <cell r="C57" t="str">
            <v>011103</v>
          </cell>
        </row>
        <row r="58">
          <cell r="B58" t="str">
            <v>Harry Lee M.D.</v>
          </cell>
          <cell r="C58" t="str">
            <v>036651</v>
          </cell>
        </row>
        <row r="59">
          <cell r="B59" t="str">
            <v>Howard E Strong M.D.</v>
          </cell>
          <cell r="C59" t="str">
            <v>016687</v>
          </cell>
        </row>
        <row r="60">
          <cell r="B60" t="str">
            <v>Howard E Strong M.D.</v>
          </cell>
          <cell r="C60" t="str">
            <v>016687</v>
          </cell>
        </row>
        <row r="61">
          <cell r="B61" t="str">
            <v>James A Davis M.D.</v>
          </cell>
          <cell r="C61" t="str">
            <v>503678</v>
          </cell>
        </row>
        <row r="62">
          <cell r="B62" t="str">
            <v>James A Davis M.D.</v>
          </cell>
          <cell r="C62" t="str">
            <v>503678</v>
          </cell>
        </row>
        <row r="63">
          <cell r="B63" t="str">
            <v>James E.A. McGregor M.D.</v>
          </cell>
          <cell r="C63" t="str">
            <v>053966</v>
          </cell>
        </row>
        <row r="64">
          <cell r="B64" t="str">
            <v>James E.A. McGregor M.D.</v>
          </cell>
          <cell r="C64" t="str">
            <v>053966</v>
          </cell>
        </row>
        <row r="65">
          <cell r="B65" t="str">
            <v>James H Reed M.D.</v>
          </cell>
          <cell r="C65" t="str">
            <v>530720</v>
          </cell>
        </row>
        <row r="66">
          <cell r="B66" t="str">
            <v>James M Feeney M.D.</v>
          </cell>
          <cell r="C66" t="str">
            <v>531259</v>
          </cell>
        </row>
        <row r="67">
          <cell r="B67" t="str">
            <v>James M Feeney M.D.</v>
          </cell>
          <cell r="C67" t="str">
            <v>531259</v>
          </cell>
        </row>
        <row r="68">
          <cell r="B68" t="str">
            <v>James V Felt M.D.</v>
          </cell>
          <cell r="C68" t="str">
            <v>004905</v>
          </cell>
        </row>
        <row r="69">
          <cell r="B69" t="str">
            <v>Jason S Chu M.D.</v>
          </cell>
          <cell r="C69" t="str">
            <v>035399</v>
          </cell>
        </row>
        <row r="70">
          <cell r="B70" t="str">
            <v>Jason S Chu M.D.</v>
          </cell>
          <cell r="C70" t="str">
            <v>035399</v>
          </cell>
        </row>
        <row r="71">
          <cell r="B71" t="str">
            <v>Jeffrey B Frost M.D.</v>
          </cell>
          <cell r="C71" t="str">
            <v>021367</v>
          </cell>
        </row>
        <row r="72">
          <cell r="B72" t="str">
            <v>Jeffrey R Gramer M.D.</v>
          </cell>
          <cell r="C72" t="str">
            <v>006253</v>
          </cell>
        </row>
        <row r="73">
          <cell r="B73" t="str">
            <v>John D Hoff M.D.</v>
          </cell>
          <cell r="C73" t="str">
            <v>007405</v>
          </cell>
        </row>
        <row r="74">
          <cell r="B74" t="str">
            <v>John H Davis M.D.</v>
          </cell>
          <cell r="C74" t="str">
            <v>045879</v>
          </cell>
        </row>
        <row r="75">
          <cell r="B75" t="str">
            <v>Jonathan A Hollander M.D.</v>
          </cell>
          <cell r="C75" t="str">
            <v>007458</v>
          </cell>
        </row>
        <row r="76">
          <cell r="B76" t="str">
            <v>Julie A Nickelsen M.D.</v>
          </cell>
          <cell r="C76" t="str">
            <v>036388</v>
          </cell>
        </row>
        <row r="77">
          <cell r="B77" t="str">
            <v>Julie L Vails M.D.</v>
          </cell>
          <cell r="C77" t="str">
            <v>093211</v>
          </cell>
        </row>
        <row r="78">
          <cell r="B78" t="str">
            <v>Justin P Quock M.D.</v>
          </cell>
          <cell r="C78" t="str">
            <v>075868</v>
          </cell>
        </row>
        <row r="79">
          <cell r="B79" t="str">
            <v>Kenneth J Hammerman M.D.</v>
          </cell>
          <cell r="C79" t="str">
            <v>053491</v>
          </cell>
        </row>
        <row r="80">
          <cell r="B80" t="str">
            <v>Kenneth J Hammerman M.D.</v>
          </cell>
          <cell r="C80" t="str">
            <v>053491</v>
          </cell>
        </row>
        <row r="81">
          <cell r="B81" t="str">
            <v>Kenneth S Yamamoto M.D.</v>
          </cell>
          <cell r="C81" t="str">
            <v>024778</v>
          </cell>
        </row>
        <row r="82">
          <cell r="B82" t="str">
            <v>Kenneth S Yamamoto M.D.</v>
          </cell>
          <cell r="C82" t="str">
            <v>024778</v>
          </cell>
        </row>
        <row r="83">
          <cell r="B83" t="str">
            <v>Kenneth S Yamamoto M.D.</v>
          </cell>
          <cell r="C83" t="str">
            <v>024778</v>
          </cell>
        </row>
        <row r="84">
          <cell r="B84" t="str">
            <v>Khosrow Afsari M.D.</v>
          </cell>
          <cell r="C84" t="str">
            <v>028389</v>
          </cell>
        </row>
        <row r="85">
          <cell r="B85" t="str">
            <v>Kin-Kee Pun M.D.</v>
          </cell>
          <cell r="C85" t="str">
            <v>013628</v>
          </cell>
        </row>
        <row r="86">
          <cell r="B86" t="str">
            <v>Krishna Moorthy M.D.</v>
          </cell>
          <cell r="C86" t="str">
            <v>011793</v>
          </cell>
        </row>
        <row r="87">
          <cell r="B87" t="str">
            <v>Krishna Moorthy M.D.</v>
          </cell>
          <cell r="C87" t="str">
            <v>011793</v>
          </cell>
        </row>
        <row r="88">
          <cell r="B88" t="str">
            <v>Lawrence L Chao M.D.</v>
          </cell>
          <cell r="C88" t="str">
            <v>570643</v>
          </cell>
        </row>
        <row r="89">
          <cell r="B89" t="str">
            <v>Leslie C Moretti M.D.</v>
          </cell>
          <cell r="C89" t="str">
            <v>011814</v>
          </cell>
        </row>
        <row r="90">
          <cell r="B90" t="str">
            <v>Leslie C Moretti M.D.</v>
          </cell>
          <cell r="C90" t="str">
            <v>011814</v>
          </cell>
        </row>
        <row r="91">
          <cell r="B91" t="str">
            <v>Lucia F Yumena M.D.</v>
          </cell>
          <cell r="C91" t="str">
            <v>018982</v>
          </cell>
        </row>
        <row r="92">
          <cell r="B92" t="str">
            <v>Lydia M Seebach M.D.</v>
          </cell>
          <cell r="C92" t="str">
            <v>019388</v>
          </cell>
        </row>
        <row r="93">
          <cell r="B93" t="str">
            <v>Madhusudan Borde M.D.</v>
          </cell>
          <cell r="C93" t="str">
            <v>501639</v>
          </cell>
        </row>
        <row r="94">
          <cell r="B94" t="str">
            <v>Marco E Pavesi M.D.</v>
          </cell>
          <cell r="C94" t="str">
            <v>035406</v>
          </cell>
        </row>
        <row r="95">
          <cell r="B95" t="str">
            <v>Marco E Pavesi M.D.</v>
          </cell>
          <cell r="C95" t="str">
            <v>035406</v>
          </cell>
        </row>
        <row r="96">
          <cell r="B96" t="str">
            <v>Marshal P Fichman M.D.</v>
          </cell>
          <cell r="C96" t="str">
            <v>019522</v>
          </cell>
        </row>
        <row r="97">
          <cell r="B97" t="str">
            <v>Marshall K Kubota M.D.</v>
          </cell>
          <cell r="C97" t="str">
            <v>025590</v>
          </cell>
        </row>
        <row r="98">
          <cell r="B98" t="str">
            <v>Mary C Brzostowicz M.D.</v>
          </cell>
          <cell r="C98" t="str">
            <v>502072</v>
          </cell>
        </row>
        <row r="99">
          <cell r="B99" t="str">
            <v>Matthew T Johnson M.D.</v>
          </cell>
          <cell r="C99" t="str">
            <v>021381</v>
          </cell>
        </row>
        <row r="100">
          <cell r="B100" t="str">
            <v>Mildred M Kawachi M.D.</v>
          </cell>
          <cell r="C100" t="str">
            <v>008644</v>
          </cell>
        </row>
        <row r="101">
          <cell r="B101" t="str">
            <v>Neal T Miyasaki M.D.</v>
          </cell>
          <cell r="C101" t="str">
            <v>019190</v>
          </cell>
        </row>
        <row r="102">
          <cell r="B102" t="str">
            <v>Norman M Shapiro M.D.</v>
          </cell>
          <cell r="C102" t="str">
            <v>021321</v>
          </cell>
        </row>
        <row r="103">
          <cell r="B103" t="str">
            <v>Peter E Droubay M.D.</v>
          </cell>
          <cell r="C103" t="str">
            <v>504229</v>
          </cell>
        </row>
        <row r="104">
          <cell r="B104" t="str">
            <v>Peter E Droubay M.D.</v>
          </cell>
          <cell r="C104" t="str">
            <v>504229</v>
          </cell>
        </row>
        <row r="105">
          <cell r="B105" t="str">
            <v>Philip Hertz M.D.</v>
          </cell>
          <cell r="C105" t="str">
            <v>036395</v>
          </cell>
        </row>
        <row r="106">
          <cell r="B106" t="str">
            <v>Randall Low M.D.</v>
          </cell>
          <cell r="C106" t="str">
            <v>036422</v>
          </cell>
        </row>
        <row r="107">
          <cell r="B107" t="str">
            <v>Randall Low M.D.</v>
          </cell>
          <cell r="C107" t="str">
            <v>036422</v>
          </cell>
        </row>
        <row r="108">
          <cell r="B108" t="str">
            <v>Rashmi Jain M.D.</v>
          </cell>
          <cell r="C108" t="str">
            <v>034814</v>
          </cell>
        </row>
        <row r="109">
          <cell r="B109" t="str">
            <v>Rashmi Jain M.D.</v>
          </cell>
          <cell r="C109" t="str">
            <v>034814</v>
          </cell>
        </row>
        <row r="110">
          <cell r="B110" t="str">
            <v>Richard H Lanzerotti M.D.</v>
          </cell>
          <cell r="C110" t="str">
            <v>053498</v>
          </cell>
        </row>
        <row r="111">
          <cell r="B111" t="str">
            <v>Richard H Lanzerotti M.D.</v>
          </cell>
          <cell r="C111" t="str">
            <v>053498</v>
          </cell>
        </row>
        <row r="112">
          <cell r="B112" t="str">
            <v>Richard J Cohen M.D.</v>
          </cell>
          <cell r="C112" t="str">
            <v>503073</v>
          </cell>
        </row>
        <row r="113">
          <cell r="B113" t="str">
            <v>Richard M Dennes M.D.</v>
          </cell>
          <cell r="C113" t="str">
            <v>503890</v>
          </cell>
        </row>
        <row r="114">
          <cell r="B114" t="str">
            <v>Richard M Sankary M.D.</v>
          </cell>
          <cell r="C114" t="str">
            <v>024686</v>
          </cell>
        </row>
        <row r="115">
          <cell r="B115" t="str">
            <v>Richard M Sankary M.D.</v>
          </cell>
          <cell r="C115" t="str">
            <v>024686</v>
          </cell>
        </row>
        <row r="116">
          <cell r="B116" t="str">
            <v>Richard O Kamrath M.D.</v>
          </cell>
          <cell r="C116" t="str">
            <v>023428</v>
          </cell>
        </row>
        <row r="117">
          <cell r="B117" t="str">
            <v>Richard O Kamrath M.D.</v>
          </cell>
          <cell r="C117" t="str">
            <v>023428</v>
          </cell>
        </row>
        <row r="118">
          <cell r="B118" t="str">
            <v>Robert A Major M.D.</v>
          </cell>
          <cell r="C118" t="str">
            <v>021676</v>
          </cell>
        </row>
        <row r="119">
          <cell r="B119" t="str">
            <v>Robert J Margolin M.D.</v>
          </cell>
          <cell r="C119" t="str">
            <v>010798</v>
          </cell>
        </row>
        <row r="120">
          <cell r="B120" t="str">
            <v>Robert J Margolin M.D.</v>
          </cell>
          <cell r="C120" t="str">
            <v>010798</v>
          </cell>
        </row>
        <row r="121">
          <cell r="B121" t="str">
            <v>Robert J Margolin M.D.</v>
          </cell>
          <cell r="C121" t="str">
            <v>010798</v>
          </cell>
        </row>
        <row r="122">
          <cell r="B122" t="str">
            <v>Robert J Rushakoff M.D.</v>
          </cell>
          <cell r="C122" t="str">
            <v>014664</v>
          </cell>
        </row>
        <row r="123">
          <cell r="B123" t="str">
            <v>Robert J Rushakoff M.D.</v>
          </cell>
          <cell r="C123" t="str">
            <v>014664</v>
          </cell>
        </row>
        <row r="124">
          <cell r="B124" t="str">
            <v>Robert N Lowe M.D.</v>
          </cell>
          <cell r="C124" t="str">
            <v>025337</v>
          </cell>
        </row>
        <row r="125">
          <cell r="B125" t="str">
            <v>Robert W Weber M.D.</v>
          </cell>
          <cell r="C125" t="str">
            <v>079426</v>
          </cell>
        </row>
        <row r="126">
          <cell r="B126" t="str">
            <v>Rodolfo C Soto M.D.</v>
          </cell>
          <cell r="C126" t="str">
            <v>024265</v>
          </cell>
        </row>
        <row r="127">
          <cell r="B127" t="str">
            <v>Rolland C Lowe M.D.</v>
          </cell>
          <cell r="C127" t="str">
            <v>036430</v>
          </cell>
        </row>
        <row r="128">
          <cell r="B128" t="str">
            <v>Samer S Assaf M.D.</v>
          </cell>
          <cell r="C128" t="str">
            <v>079278</v>
          </cell>
        </row>
        <row r="129">
          <cell r="B129" t="str">
            <v>Samer S Assaf M.D.</v>
          </cell>
          <cell r="C129" t="str">
            <v>079278</v>
          </cell>
        </row>
        <row r="130">
          <cell r="B130" t="str">
            <v>Shan Kaur M.D.</v>
          </cell>
          <cell r="C130" t="str">
            <v>008634</v>
          </cell>
        </row>
        <row r="131">
          <cell r="B131" t="str">
            <v>Shu-Wing Chan M.D.</v>
          </cell>
          <cell r="C131" t="str">
            <v>036433</v>
          </cell>
        </row>
        <row r="132">
          <cell r="B132" t="str">
            <v>Stephen B Lewis M.D.</v>
          </cell>
          <cell r="C132" t="str">
            <v>022560</v>
          </cell>
        </row>
        <row r="133">
          <cell r="B133" t="str">
            <v>Stephen B Lewis M.D.</v>
          </cell>
          <cell r="C133" t="str">
            <v>022560</v>
          </cell>
        </row>
        <row r="134">
          <cell r="B134" t="str">
            <v>Stephen T Hufford M.D.</v>
          </cell>
          <cell r="C134" t="str">
            <v>007674</v>
          </cell>
        </row>
        <row r="135">
          <cell r="B135" t="str">
            <v>Tali T Bashour M.D.</v>
          </cell>
          <cell r="C135" t="str">
            <v>032063</v>
          </cell>
        </row>
        <row r="136">
          <cell r="B136" t="str">
            <v>Theodore G Hostetler M.D.</v>
          </cell>
          <cell r="C136" t="str">
            <v>019723</v>
          </cell>
        </row>
        <row r="137">
          <cell r="B137" t="str">
            <v>Thomas A McDermott M.D.</v>
          </cell>
          <cell r="C137" t="str">
            <v>021667</v>
          </cell>
        </row>
        <row r="138">
          <cell r="B138" t="str">
            <v>Thomas R Deetz M.D.</v>
          </cell>
          <cell r="C138" t="str">
            <v>530704</v>
          </cell>
        </row>
        <row r="139">
          <cell r="B139" t="str">
            <v>Thomas T Bowstead M.D.</v>
          </cell>
          <cell r="C139" t="str">
            <v>501716</v>
          </cell>
        </row>
        <row r="140">
          <cell r="B140" t="str">
            <v>Timothy L Gieseke M.D.</v>
          </cell>
          <cell r="C140" t="str">
            <v>521073</v>
          </cell>
        </row>
        <row r="141">
          <cell r="B141" t="str">
            <v>Umesh K Sab M.D.</v>
          </cell>
          <cell r="C141" t="str">
            <v>014723</v>
          </cell>
        </row>
        <row r="142">
          <cell r="B142" t="str">
            <v>Virginia I Cafaro M.D.</v>
          </cell>
          <cell r="C142" t="str">
            <v>023645</v>
          </cell>
        </row>
        <row r="143">
          <cell r="B143" t="str">
            <v>Virginia I Cafaro M.D.</v>
          </cell>
          <cell r="C143" t="str">
            <v>023645</v>
          </cell>
        </row>
        <row r="144">
          <cell r="B144" t="str">
            <v>Wade M Aubry M.D.</v>
          </cell>
          <cell r="C144" t="str">
            <v>053591</v>
          </cell>
        </row>
        <row r="145">
          <cell r="B145" t="str">
            <v>Wade M Aubry M.D.</v>
          </cell>
          <cell r="C145" t="str">
            <v>053591</v>
          </cell>
        </row>
        <row r="146">
          <cell r="B146" t="str">
            <v>William S Chung M.D.</v>
          </cell>
          <cell r="C146" t="str">
            <v>052043</v>
          </cell>
        </row>
      </sheetData>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Page"/>
      <sheetName val="GlobalInput"/>
      <sheetName val="RMInput"/>
      <sheetName val="UDL"/>
      <sheetName val="=="/>
      <sheetName val="UW Changes"/>
      <sheetName val="ExperienceACR"/>
      <sheetName val="IntExhACR"/>
      <sheetName val="IntExhCRC"/>
      <sheetName val="ExtExhACR"/>
      <sheetName val="ExtExhACR&lt;250"/>
      <sheetName val="ExtExhCRC"/>
      <sheetName val="GrossMarginACR"/>
      <sheetName val="P&amp;C"/>
      <sheetName val="MemExhArea"/>
      <sheetName val="--"/>
      <sheetName val="AllPlans"/>
      <sheetName val="AllPlanCalc"/>
      <sheetName val="AllSuppPlanCalc"/>
      <sheetName val="RTD Backup"/>
      <sheetName val="GroupInfo"/>
      <sheetName val="()"/>
      <sheetName val="Calc"/>
      <sheetName val="clms rev"/>
      <sheetName val="IBNR"/>
      <sheetName val="="/>
      <sheetName val="CensusResults"/>
      <sheetName val="CenScenarios"/>
      <sheetName val="---"/>
      <sheetName val="Dnload"/>
      <sheetName val="DLMemByCty"/>
      <sheetName val="Mthly"/>
      <sheetName val="Lag"/>
      <sheetName val="LargeClm"/>
      <sheetName val="IF Rates"/>
      <sheetName val="----"/>
      <sheetName val="PlanFactors"/>
      <sheetName val="TablesPFMed"/>
      <sheetName val="TablesPFRx"/>
      <sheetName val="TablesPFSupps"/>
      <sheetName val="tblAreas"/>
      <sheetName val="Tables"/>
      <sheetName val="DropDown"/>
      <sheetName val="BOB"/>
      <sheetName val="HelpText"/>
      <sheetName val="Flags"/>
      <sheetName val="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Chunk"/>
      <sheetName val="Proposal - ISL"/>
      <sheetName val="Caveats_Footnotes"/>
      <sheetName val="Terms-Conditions"/>
      <sheetName val="Med UW Input"/>
      <sheetName val="Instructions"/>
      <sheetName val="Summary"/>
    </sheetNames>
    <sheetDataSet>
      <sheetData sheetId="0" refreshError="1">
        <row r="6">
          <cell r="D6">
            <v>0</v>
          </cell>
        </row>
        <row r="8">
          <cell r="D8" t="str">
            <v>Oceanside Auto Country</v>
          </cell>
        </row>
        <row r="10">
          <cell r="D10" t="str">
            <v>Presale</v>
          </cell>
        </row>
        <row r="13">
          <cell r="D13">
            <v>38108</v>
          </cell>
        </row>
        <row r="35">
          <cell r="D35">
            <v>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Anal"/>
      <sheetName val="Current Rates"/>
      <sheetName val="ASO Fee RFP"/>
      <sheetName val="Flex Fund Fee RFP"/>
      <sheetName val="Sum Factors"/>
      <sheetName val="Summary Info"/>
      <sheetName val="PPO ASO Fee"/>
      <sheetName val="Flex Fund HMO exhibit"/>
      <sheetName val="PPO med&amp;rx claims proj"/>
      <sheetName val="Proposed Renewal"/>
      <sheetName val="Unadj Renw Sum"/>
      <sheetName val="Adj Renw Sum"/>
      <sheetName val="Loss Ratio Anal-Proposed"/>
      <sheetName val="Loss Ratio Anal-Default"/>
      <sheetName val="HMO Benefit Changes"/>
      <sheetName val="PPO Benefit Changes"/>
      <sheetName val="HMO 2005 recon"/>
      <sheetName val="POS 2005 recon"/>
      <sheetName val="HMO 2006 recon"/>
      <sheetName val="HMO Reserve Anal"/>
      <sheetName val="PPO Reserve Anal "/>
      <sheetName val="XPP"/>
      <sheetName val="Unadj Paid Claims"/>
      <sheetName val="Reallocated Pd Clms"/>
      <sheetName val="ASO vision claims"/>
      <sheetName val="No of PPO Claims"/>
      <sheetName val="LCR"/>
      <sheetName val="Medical"/>
      <sheetName val="RX"/>
      <sheetName val="Enrollment"/>
    </sheetNames>
    <sheetDataSet>
      <sheetData sheetId="0"/>
      <sheetData sheetId="1"/>
      <sheetData sheetId="2"/>
      <sheetData sheetId="3"/>
      <sheetData sheetId="4"/>
      <sheetData sheetId="5"/>
      <sheetData sheetId="6">
        <row r="16">
          <cell r="H16">
            <v>1.9279999999999999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ASO UW Assumptions"/>
      <sheetName val="ASO fee exhibit"/>
      <sheetName val="summary"/>
      <sheetName val="Main"/>
      <sheetName val="Output"/>
      <sheetName val="Group Size Factors"/>
      <sheetName val="Contract Size"/>
      <sheetName val="Reference"/>
    </sheetNames>
    <sheetDataSet>
      <sheetData sheetId="0"/>
      <sheetData sheetId="1" refreshError="1"/>
      <sheetData sheetId="2" refreshError="1"/>
      <sheetData sheetId="3" refreshError="1"/>
      <sheetData sheetId="4"/>
      <sheetData sheetId="5"/>
      <sheetData sheetId="6"/>
      <sheetData sheetId="7" refreshError="1"/>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Main"/>
      <sheetName val="Output"/>
      <sheetName val="Group Size Factors"/>
      <sheetName val="Contract Size"/>
      <sheetName val="Reference"/>
    </sheetNames>
    <sheetDataSet>
      <sheetData sheetId="0" refreshError="1"/>
      <sheetData sheetId="1">
        <row r="13">
          <cell r="L13" t="str">
            <v>New</v>
          </cell>
        </row>
        <row r="16">
          <cell r="L16">
            <v>1339</v>
          </cell>
        </row>
        <row r="19">
          <cell r="L19">
            <v>96</v>
          </cell>
        </row>
      </sheetData>
      <sheetData sheetId="2" refreshError="1"/>
      <sheetData sheetId="3" refreshError="1"/>
      <sheetData sheetId="4" refreshError="1"/>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8 - Medical Questionnaire"/>
      <sheetName val="Tab 1 - Index"/>
      <sheetName val="Tab 2 - AMN Letter"/>
      <sheetName val="Tab 3 - Instructions"/>
      <sheetName val="Tab 4 - AMN Company Overview"/>
      <sheetName val="Tab 5 - Attachments"/>
      <sheetName val="Tab 6 - AMN P&amp;P"/>
      <sheetName val="Tab 7 - Compliance &amp; UW"/>
      <sheetName val="Tab 9 - Dental Questionnaire"/>
      <sheetName val="Tab 10 - Life Questionnaire"/>
      <sheetName val="Tab 11 - GeoAccess Request"/>
      <sheetName val="Tab 12 - Sign-Off Sheet"/>
      <sheetName val="Tab 13 - Final Check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heet2"/>
      <sheetName val="Open Items"/>
      <sheetName val="Links to Data"/>
      <sheetName val="Data Tab"/>
      <sheetName val="LAD Packaged Costs - NEW"/>
      <sheetName val="1.)Exec. Summ. Exhibits"/>
      <sheetName val="2.)Plan Design Exhibits"/>
      <sheetName val="3.)Life_AD&amp;D_Exhibits"/>
      <sheetName val="4.)LTD Exhibits"/>
      <sheetName val="5.)STD Exhibits"/>
      <sheetName val="6.) Other Exhibits"/>
      <sheetName val="Carrier_Symbols"/>
      <sheetName val="Presentation"/>
      <sheetName val="Sheet1"/>
    </sheetNames>
    <sheetDataSet>
      <sheetData sheetId="0"/>
      <sheetData sheetId="1"/>
      <sheetData sheetId="2"/>
      <sheetData sheetId="3"/>
      <sheetData sheetId="4"/>
      <sheetData sheetId="5"/>
      <sheetData sheetId="6">
        <row r="7">
          <cell r="C7" t="str">
            <v>[Plan Year]</v>
          </cell>
        </row>
      </sheetData>
      <sheetData sheetId="7"/>
      <sheetData sheetId="8"/>
      <sheetData sheetId="9"/>
      <sheetData sheetId="10"/>
      <sheetData sheetId="11"/>
      <sheetData sheetId="12"/>
      <sheetData sheetId="13"/>
      <sheetData sheetId="1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Page"/>
      <sheetName val="GlobalInput"/>
      <sheetName val="OMInput"/>
      <sheetName val="MASBackupInput"/>
      <sheetName val="—"/>
      <sheetName val="Revenue Check"/>
      <sheetName val="Quote Page"/>
      <sheetName val="Client Quote Page"/>
      <sheetName val="Stipulation"/>
      <sheetName val="Group Info"/>
      <sheetName val="Rate Sheet"/>
      <sheetName val="RTD Backup"/>
      <sheetName val="Fact Sheet Backup - NICE"/>
      <sheetName val="Fact Sheet Backup - ILIAD"/>
      <sheetName val="Fact Sheet Backup - RIMS"/>
      <sheetName val="Dental Quote"/>
      <sheetName val="Dental Input"/>
      <sheetName val="——"/>
      <sheetName val="Master Census"/>
      <sheetName val="Master Plans"/>
      <sheetName val="Master Group"/>
      <sheetName val="———"/>
      <sheetName val="Table Conversion Factors"/>
      <sheetName val="Table IN Rates"/>
      <sheetName val="Table OON Rates"/>
      <sheetName val="Table Commission Rates"/>
      <sheetName val="Table Tax Rates"/>
      <sheetName val="Table Chargeback Rates"/>
      <sheetName val="Table PBB Rates"/>
      <sheetName val="Table PremDelay Rates"/>
      <sheetName val="Table Total Rates"/>
      <sheetName val="Table Quoted Rates"/>
      <sheetName val="Table MAS Backup Rates"/>
      <sheetName val="Table Notes"/>
      <sheetName val="Table Stipulation"/>
      <sheetName val="Table Lookup"/>
      <sheetName val="Calc"/>
      <sheetName val="HelpText"/>
      <sheetName val="Flags"/>
      <sheetName val="changes"/>
    </sheetNames>
    <sheetDataSet>
      <sheetData sheetId="0"/>
      <sheetData sheetId="1">
        <row r="30">
          <cell r="F30" t="str">
            <v>CA</v>
          </cell>
        </row>
        <row r="31">
          <cell r="F31" t="str">
            <v>HMO</v>
          </cell>
        </row>
        <row r="32">
          <cell r="F32" t="str">
            <v>Renewal</v>
          </cell>
        </row>
        <row r="38">
          <cell r="F38" t="str">
            <v>DAUGHTERS OF CHARITY - So CA</v>
          </cell>
        </row>
        <row r="39">
          <cell r="F39" t="str">
            <v>144912, 144924, 144932, 144940, 144944, 146786-787, 146801-802, 146814, 146844, 146937</v>
          </cell>
        </row>
        <row r="40">
          <cell r="F40">
            <v>37987</v>
          </cell>
        </row>
        <row r="41">
          <cell r="F41">
            <v>38352</v>
          </cell>
        </row>
        <row r="47">
          <cell r="F47" t="str">
            <v>EPSTEIN</v>
          </cell>
        </row>
        <row r="48">
          <cell r="F48" t="str">
            <v>HUNTER</v>
          </cell>
        </row>
        <row r="49">
          <cell r="F49" t="str">
            <v>SIMONETTI</v>
          </cell>
        </row>
      </sheetData>
      <sheetData sheetId="2">
        <row r="21">
          <cell r="H21">
            <v>179.45</v>
          </cell>
        </row>
        <row r="22">
          <cell r="H22">
            <v>385.33</v>
          </cell>
        </row>
        <row r="23">
          <cell r="H23">
            <v>334.27</v>
          </cell>
        </row>
        <row r="24">
          <cell r="H24"/>
        </row>
        <row r="25">
          <cell r="H25">
            <v>555.66</v>
          </cell>
        </row>
        <row r="26">
          <cell r="H26"/>
        </row>
        <row r="31">
          <cell r="F31">
            <v>4</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
          <cell r="A5" t="str">
            <v>Rangename: outCenOut1</v>
          </cell>
        </row>
      </sheetData>
      <sheetData sheetId="16"/>
      <sheetData sheetId="17">
        <row r="5">
          <cell r="B5" t="str">
            <v>Rangename: outGroupOut1</v>
          </cell>
        </row>
      </sheetData>
      <sheetData sheetId="18">
        <row r="5">
          <cell r="A5" t="str">
            <v>Rangename: outCenOut1</v>
          </cell>
        </row>
        <row r="7">
          <cell r="D7" t="str">
            <v>DAUGHTERS OF CHARITY - So CA</v>
          </cell>
          <cell r="H7" t="str">
            <v>California</v>
          </cell>
        </row>
        <row r="8">
          <cell r="D8" t="str">
            <v>HMO</v>
          </cell>
          <cell r="E8" t="str">
            <v>Renewal</v>
          </cell>
          <cell r="H8" t="str">
            <v>Eff. 01/01/04</v>
          </cell>
        </row>
        <row r="10">
          <cell r="A10" t="str">
            <v>ACR Rating System</v>
          </cell>
          <cell r="D10" t="str">
            <v>Version:</v>
          </cell>
          <cell r="E10" t="str">
            <v>PHS LGACR 2.10 (2003Q2) Census.xls</v>
          </cell>
        </row>
        <row r="11">
          <cell r="A11" t="str">
            <v>Census Model</v>
          </cell>
          <cell r="D11" t="str">
            <v xml:space="preserve">File Name: </v>
          </cell>
          <cell r="E11" t="str">
            <v>Census model v2.10 6-3-03.xls</v>
          </cell>
        </row>
        <row r="13">
          <cell r="A13" t="str">
            <v>COLUMN NUMBERS</v>
          </cell>
        </row>
        <row r="14">
          <cell r="A14">
            <v>1</v>
          </cell>
          <cell r="B14">
            <v>2</v>
          </cell>
          <cell r="C14">
            <v>3</v>
          </cell>
          <cell r="D14">
            <v>4</v>
          </cell>
          <cell r="E14">
            <v>5</v>
          </cell>
          <cell r="F14">
            <v>6</v>
          </cell>
          <cell r="G14">
            <v>7</v>
          </cell>
          <cell r="H14">
            <v>8</v>
          </cell>
          <cell r="I14">
            <v>9</v>
          </cell>
        </row>
        <row r="16">
          <cell r="A16" t="str">
            <v>CENSUS OUTPUT 1</v>
          </cell>
        </row>
        <row r="18">
          <cell r="A18" t="str">
            <v>KEY</v>
          </cell>
          <cell r="B18" t="str">
            <v>Description</v>
          </cell>
        </row>
        <row r="19">
          <cell r="A19" t="str">
            <v>SCENNUM</v>
          </cell>
          <cell r="B19" t="str">
            <v>Scenario Number</v>
          </cell>
          <cell r="C19">
            <v>1</v>
          </cell>
        </row>
        <row r="20">
          <cell r="A20" t="str">
            <v>SCENNAM</v>
          </cell>
          <cell r="B20" t="str">
            <v>Scenario Name</v>
          </cell>
          <cell r="C20" t="str">
            <v>Summarized census</v>
          </cell>
        </row>
        <row r="21">
          <cell r="A21" t="str">
            <v>ITIERS</v>
          </cell>
          <cell r="B21" t="str">
            <v>Input Tiers</v>
          </cell>
          <cell r="C21">
            <v>6</v>
          </cell>
        </row>
        <row r="22">
          <cell r="A22" t="str">
            <v>QTIERS</v>
          </cell>
          <cell r="B22" t="str">
            <v>Quote Tiers (for renewals)</v>
          </cell>
          <cell r="C22">
            <v>4</v>
          </cell>
        </row>
        <row r="24">
          <cell r="A24" t="str">
            <v>MEMDATA</v>
          </cell>
          <cell r="B24" t="str">
            <v>Level of Member Data</v>
          </cell>
          <cell r="C24" t="str">
            <v>AS&amp;T</v>
          </cell>
        </row>
        <row r="25">
          <cell r="A25" t="str">
            <v>SUBDATA</v>
          </cell>
          <cell r="B25" t="str">
            <v>Level of Subscriber Data</v>
          </cell>
          <cell r="C25" t="str">
            <v>T</v>
          </cell>
        </row>
        <row r="27">
          <cell r="A27" t="str">
            <v>MEDAGSXH</v>
          </cell>
          <cell r="B27" t="str">
            <v>PMPM Medical AgSx Factor - HMO</v>
          </cell>
          <cell r="C27">
            <v>0.95648582331584653</v>
          </cell>
        </row>
        <row r="28">
          <cell r="A28" t="str">
            <v>RXAGSXH</v>
          </cell>
          <cell r="B28" t="str">
            <v>PMPM Rx AgSx Factor - HMO</v>
          </cell>
          <cell r="C28">
            <v>0.91355795289703068</v>
          </cell>
        </row>
        <row r="29">
          <cell r="A29" t="str">
            <v>MEDAGSXH1</v>
          </cell>
          <cell r="B29" t="str">
            <v>PMPM Medical AgSx Factor - HMO (Used)</v>
          </cell>
          <cell r="C29">
            <v>0.95648582331584653</v>
          </cell>
        </row>
        <row r="30">
          <cell r="A30" t="str">
            <v>RXAGSXH1</v>
          </cell>
          <cell r="B30" t="str">
            <v>PMPM Rx AgSx Factor - HMO (Used)</v>
          </cell>
          <cell r="C30">
            <v>0.91355795289703068</v>
          </cell>
          <cell r="F30" t="str">
            <v>CA</v>
          </cell>
        </row>
        <row r="31">
          <cell r="F31" t="str">
            <v>HMO</v>
          </cell>
        </row>
        <row r="32">
          <cell r="A32" t="str">
            <v>MCT</v>
          </cell>
          <cell r="B32" t="str">
            <v>Male Adult Mem Count</v>
          </cell>
          <cell r="C32">
            <v>1119</v>
          </cell>
          <cell r="F32" t="str">
            <v>Renewal</v>
          </cell>
        </row>
        <row r="33">
          <cell r="A33" t="str">
            <v>FCT</v>
          </cell>
          <cell r="B33" t="str">
            <v>Female Adult Mem Count</v>
          </cell>
          <cell r="C33">
            <v>1682</v>
          </cell>
        </row>
        <row r="34">
          <cell r="A34" t="str">
            <v>CCT</v>
          </cell>
          <cell r="B34" t="str">
            <v>Child Mem Count</v>
          </cell>
          <cell r="C34">
            <v>1360</v>
          </cell>
        </row>
        <row r="36">
          <cell r="A36" t="str">
            <v>INFORMATION FOR ALL TIER STRUCTURES</v>
          </cell>
        </row>
        <row r="38">
          <cell r="A38" t="str">
            <v>KEY</v>
          </cell>
          <cell r="B38" t="str">
            <v>TIER</v>
          </cell>
          <cell r="C38" t="str">
            <v>TIER STRUCTURES DEFINED</v>
          </cell>
          <cell r="F38" t="str">
            <v>DAUGHTERS OF CHARITY - So CA</v>
          </cell>
        </row>
        <row r="39">
          <cell r="A39" t="str">
            <v>TS1</v>
          </cell>
          <cell r="B39">
            <v>1</v>
          </cell>
          <cell r="C39" t="str">
            <v>Composite</v>
          </cell>
          <cell r="D39">
            <v>0</v>
          </cell>
          <cell r="E39">
            <v>0</v>
          </cell>
          <cell r="F39">
            <v>0</v>
          </cell>
          <cell r="G39">
            <v>0</v>
          </cell>
          <cell r="H39">
            <v>0</v>
          </cell>
        </row>
        <row r="40">
          <cell r="A40" t="str">
            <v>TS2</v>
          </cell>
          <cell r="B40">
            <v>2</v>
          </cell>
          <cell r="C40" t="str">
            <v>EE</v>
          </cell>
          <cell r="D40" t="str">
            <v>Fam</v>
          </cell>
          <cell r="E40">
            <v>0</v>
          </cell>
          <cell r="F40">
            <v>0</v>
          </cell>
          <cell r="G40">
            <v>0</v>
          </cell>
          <cell r="H40">
            <v>0</v>
          </cell>
        </row>
        <row r="41">
          <cell r="A41" t="str">
            <v>TS3</v>
          </cell>
          <cell r="B41">
            <v>3</v>
          </cell>
          <cell r="C41" t="str">
            <v>EE</v>
          </cell>
          <cell r="D41" t="str">
            <v>EE+1</v>
          </cell>
          <cell r="E41">
            <v>0</v>
          </cell>
          <cell r="F41" t="str">
            <v>EE+2+</v>
          </cell>
          <cell r="G41">
            <v>0</v>
          </cell>
          <cell r="H41">
            <v>0</v>
          </cell>
        </row>
        <row r="42">
          <cell r="A42" t="str">
            <v>TS4</v>
          </cell>
          <cell r="B42">
            <v>4</v>
          </cell>
          <cell r="C42" t="str">
            <v>EE</v>
          </cell>
          <cell r="D42" t="str">
            <v>ES</v>
          </cell>
          <cell r="E42" t="str">
            <v>EC(ren)</v>
          </cell>
          <cell r="F42">
            <v>0</v>
          </cell>
          <cell r="G42" t="str">
            <v>Fam</v>
          </cell>
          <cell r="H42">
            <v>0</v>
          </cell>
        </row>
        <row r="43">
          <cell r="A43" t="str">
            <v>TS5</v>
          </cell>
          <cell r="B43">
            <v>5</v>
          </cell>
          <cell r="C43" t="str">
            <v>EE</v>
          </cell>
          <cell r="D43" t="str">
            <v>ES</v>
          </cell>
          <cell r="E43" t="str">
            <v>EC1</v>
          </cell>
          <cell r="F43" t="str">
            <v>EC2+</v>
          </cell>
          <cell r="G43" t="str">
            <v>Fam</v>
          </cell>
          <cell r="H43">
            <v>0</v>
          </cell>
        </row>
        <row r="44">
          <cell r="A44" t="str">
            <v>TS6</v>
          </cell>
          <cell r="B44">
            <v>6</v>
          </cell>
          <cell r="C44" t="str">
            <v>EE</v>
          </cell>
          <cell r="D44" t="str">
            <v>ES</v>
          </cell>
          <cell r="E44" t="str">
            <v>EC1</v>
          </cell>
          <cell r="F44" t="str">
            <v>EC2+</v>
          </cell>
          <cell r="G44" t="str">
            <v>ESC1</v>
          </cell>
          <cell r="H44" t="str">
            <v>Fam</v>
          </cell>
        </row>
        <row r="46">
          <cell r="A46" t="str">
            <v>KEY</v>
          </cell>
          <cell r="B46" t="str">
            <v>TIER</v>
          </cell>
          <cell r="C46" t="str">
            <v>TOTAL MEMBERS BY TIER STRUCTURE</v>
          </cell>
          <cell r="I46" t="str">
            <v>TOTAL</v>
          </cell>
        </row>
        <row r="47">
          <cell r="A47" t="str">
            <v>MEM1</v>
          </cell>
          <cell r="B47">
            <v>1</v>
          </cell>
          <cell r="C47">
            <v>4161</v>
          </cell>
          <cell r="F47" t="str">
            <v>EPSTEIN</v>
          </cell>
          <cell r="I47">
            <v>4161</v>
          </cell>
        </row>
        <row r="48">
          <cell r="A48" t="str">
            <v>MEM2</v>
          </cell>
          <cell r="B48">
            <v>2</v>
          </cell>
          <cell r="C48">
            <v>854</v>
          </cell>
          <cell r="D48">
            <v>3307</v>
          </cell>
          <cell r="F48" t="str">
            <v>HUNTER</v>
          </cell>
          <cell r="I48">
            <v>4161</v>
          </cell>
        </row>
        <row r="49">
          <cell r="A49" t="str">
            <v>MEM3</v>
          </cell>
          <cell r="B49">
            <v>3</v>
          </cell>
          <cell r="C49">
            <v>854</v>
          </cell>
          <cell r="D49">
            <v>686</v>
          </cell>
          <cell r="F49">
            <v>2621</v>
          </cell>
          <cell r="I49">
            <v>4161</v>
          </cell>
        </row>
        <row r="50">
          <cell r="A50" t="str">
            <v>MEM4</v>
          </cell>
          <cell r="B50">
            <v>4</v>
          </cell>
          <cell r="C50">
            <v>854</v>
          </cell>
          <cell r="D50">
            <v>334</v>
          </cell>
          <cell r="E50">
            <v>979</v>
          </cell>
          <cell r="G50">
            <v>1994</v>
          </cell>
          <cell r="I50">
            <v>4161</v>
          </cell>
        </row>
        <row r="51">
          <cell r="A51" t="str">
            <v>MEM5</v>
          </cell>
          <cell r="B51">
            <v>5</v>
          </cell>
          <cell r="C51">
            <v>854</v>
          </cell>
          <cell r="D51">
            <v>334</v>
          </cell>
          <cell r="E51">
            <v>352</v>
          </cell>
          <cell r="F51">
            <v>627</v>
          </cell>
          <cell r="G51">
            <v>1994</v>
          </cell>
          <cell r="I51">
            <v>4161</v>
          </cell>
        </row>
        <row r="52">
          <cell r="A52" t="str">
            <v>MEM6</v>
          </cell>
          <cell r="B52">
            <v>6</v>
          </cell>
          <cell r="C52">
            <v>854</v>
          </cell>
          <cell r="D52">
            <v>334</v>
          </cell>
          <cell r="E52">
            <v>352</v>
          </cell>
          <cell r="F52">
            <v>627</v>
          </cell>
          <cell r="G52">
            <v>447</v>
          </cell>
          <cell r="H52">
            <v>1547</v>
          </cell>
          <cell r="I52">
            <v>4161</v>
          </cell>
        </row>
        <row r="54">
          <cell r="A54" t="str">
            <v>KEY</v>
          </cell>
          <cell r="B54" t="str">
            <v>TIER</v>
          </cell>
          <cell r="C54" t="str">
            <v>TOTAL SUBSCRIBERS BY TIER STRUCTURE</v>
          </cell>
          <cell r="I54" t="str">
            <v>TOTAL</v>
          </cell>
        </row>
        <row r="55">
          <cell r="A55" t="str">
            <v>SUB1</v>
          </cell>
          <cell r="B55">
            <v>1</v>
          </cell>
          <cell r="C55">
            <v>1853</v>
          </cell>
          <cell r="I55">
            <v>1853</v>
          </cell>
        </row>
        <row r="56">
          <cell r="A56" t="str">
            <v>SUB2</v>
          </cell>
          <cell r="B56">
            <v>2</v>
          </cell>
          <cell r="C56">
            <v>854</v>
          </cell>
          <cell r="D56">
            <v>999</v>
          </cell>
          <cell r="I56">
            <v>1853</v>
          </cell>
        </row>
        <row r="57">
          <cell r="A57" t="str">
            <v>SUB3</v>
          </cell>
          <cell r="B57">
            <v>3</v>
          </cell>
          <cell r="C57">
            <v>854</v>
          </cell>
          <cell r="D57">
            <v>343</v>
          </cell>
          <cell r="F57">
            <v>656</v>
          </cell>
          <cell r="I57">
            <v>1853</v>
          </cell>
        </row>
        <row r="58">
          <cell r="A58" t="str">
            <v>SUB4</v>
          </cell>
          <cell r="B58">
            <v>4</v>
          </cell>
          <cell r="C58">
            <v>854</v>
          </cell>
          <cell r="D58">
            <v>167</v>
          </cell>
          <cell r="E58">
            <v>352</v>
          </cell>
          <cell r="G58">
            <v>480</v>
          </cell>
          <cell r="I58">
            <v>1853</v>
          </cell>
        </row>
        <row r="59">
          <cell r="A59" t="str">
            <v>SUB5</v>
          </cell>
          <cell r="B59">
            <v>5</v>
          </cell>
          <cell r="C59">
            <v>854</v>
          </cell>
          <cell r="D59">
            <v>167</v>
          </cell>
          <cell r="E59">
            <v>176</v>
          </cell>
          <cell r="F59">
            <v>176</v>
          </cell>
          <cell r="G59">
            <v>480</v>
          </cell>
          <cell r="I59">
            <v>1853</v>
          </cell>
        </row>
        <row r="60">
          <cell r="A60" t="str">
            <v>SUB6</v>
          </cell>
          <cell r="B60">
            <v>6</v>
          </cell>
          <cell r="C60">
            <v>854</v>
          </cell>
          <cell r="D60">
            <v>167</v>
          </cell>
          <cell r="E60">
            <v>176</v>
          </cell>
          <cell r="F60">
            <v>176</v>
          </cell>
          <cell r="G60">
            <v>149</v>
          </cell>
          <cell r="H60">
            <v>331</v>
          </cell>
          <cell r="I60">
            <v>1853</v>
          </cell>
        </row>
      </sheetData>
      <sheetData sheetId="19"/>
      <sheetData sheetId="20">
        <row r="5">
          <cell r="B5" t="str">
            <v>Rangename: outGroupOut1</v>
          </cell>
        </row>
        <row r="6">
          <cell r="D6" t="str">
            <v>DAUGHTERS OF CHARITY - So CA</v>
          </cell>
          <cell r="J6" t="str">
            <v>California</v>
          </cell>
        </row>
        <row r="7">
          <cell r="D7" t="str">
            <v>HMO</v>
          </cell>
          <cell r="E7" t="str">
            <v>Renewal</v>
          </cell>
          <cell r="G7" t="str">
            <v>ACR</v>
          </cell>
          <cell r="J7" t="str">
            <v>Eff. 01/01/04</v>
          </cell>
        </row>
        <row r="9">
          <cell r="B9" t="str">
            <v>ACR Rating Systems</v>
          </cell>
          <cell r="D9" t="str">
            <v xml:space="preserve">Version: </v>
          </cell>
          <cell r="E9" t="str">
            <v>PHS LGACR 2.10 (2003Q2) HMOPOS.xls</v>
          </cell>
        </row>
        <row r="10">
          <cell r="B10" t="str">
            <v>Master Group Info Table</v>
          </cell>
          <cell r="D10" t="str">
            <v xml:space="preserve">File Name: </v>
          </cell>
          <cell r="E10" t="str">
            <v>Rating model v2.10 6-3-03.xls</v>
          </cell>
        </row>
        <row r="12">
          <cell r="B12" t="str">
            <v>COLUMN NUMBERS</v>
          </cell>
        </row>
        <row r="13">
          <cell r="B13">
            <v>1</v>
          </cell>
          <cell r="C13">
            <v>2</v>
          </cell>
          <cell r="D13">
            <v>3</v>
          </cell>
          <cell r="E13">
            <v>4</v>
          </cell>
          <cell r="F13">
            <v>5</v>
          </cell>
          <cell r="G13">
            <v>6</v>
          </cell>
          <cell r="H13">
            <v>7</v>
          </cell>
          <cell r="I13">
            <v>8</v>
          </cell>
          <cell r="J13">
            <v>9</v>
          </cell>
        </row>
        <row r="15">
          <cell r="B15" t="str">
            <v>GROUP OUTPUT 1</v>
          </cell>
        </row>
        <row r="17">
          <cell r="B17" t="str">
            <v>KEY</v>
          </cell>
          <cell r="C17" t="str">
            <v>Description</v>
          </cell>
          <cell r="D17" t="str">
            <v>Value</v>
          </cell>
        </row>
        <row r="18">
          <cell r="B18" t="str">
            <v>outCommPct</v>
          </cell>
          <cell r="C18" t="str">
            <v>Commission Percentage</v>
          </cell>
          <cell r="D18">
            <v>0</v>
          </cell>
        </row>
        <row r="19">
          <cell r="B19" t="str">
            <v>outCommDGFlag</v>
          </cell>
          <cell r="C19" t="str">
            <v>Commission Downgrade Flag</v>
          </cell>
          <cell r="D19">
            <v>0</v>
          </cell>
        </row>
        <row r="20">
          <cell r="B20" t="str">
            <v>outCommType</v>
          </cell>
          <cell r="C20" t="str">
            <v>Commission Schedule</v>
          </cell>
          <cell r="D20">
            <v>0</v>
          </cell>
        </row>
        <row r="21">
          <cell r="B21" t="str">
            <v>outPremDelay</v>
          </cell>
          <cell r="C21" t="str">
            <v>Premium Delay in Days</v>
          </cell>
          <cell r="D21">
            <v>0</v>
          </cell>
        </row>
        <row r="22">
          <cell r="B22" t="str">
            <v>outPremDelayLoad</v>
          </cell>
          <cell r="C22" t="str">
            <v>Premium Delay Surcharge</v>
          </cell>
          <cell r="D22">
            <v>0</v>
          </cell>
        </row>
        <row r="23">
          <cell r="B23" t="str">
            <v>outPBIT</v>
          </cell>
          <cell r="C23" t="str">
            <v>PBIT</v>
          </cell>
          <cell r="D23">
            <v>7.0957835380356715E-2</v>
          </cell>
        </row>
        <row r="24">
          <cell r="B24" t="str">
            <v>outPBB</v>
          </cell>
          <cell r="C24" t="str">
            <v>PBB (CA, OK, TX Mid-market only)</v>
          </cell>
          <cell r="D24">
            <v>0</v>
          </cell>
        </row>
        <row r="25">
          <cell r="B25" t="str">
            <v>outInfTier</v>
          </cell>
          <cell r="C25" t="str">
            <v>Inforce Tier Structure</v>
          </cell>
          <cell r="D25">
            <v>4</v>
          </cell>
        </row>
        <row r="26">
          <cell r="B26" t="str">
            <v>outInNetRatio</v>
          </cell>
          <cell r="C26" t="str">
            <v>In-Network Ratio</v>
          </cell>
          <cell r="D26">
            <v>1</v>
          </cell>
        </row>
        <row r="27">
          <cell r="B27" t="str">
            <v>outSubRate1</v>
          </cell>
          <cell r="C27" t="str">
            <v>Total Inforce PSPM Rate - Tier 1</v>
          </cell>
          <cell r="D27">
            <v>179.45</v>
          </cell>
        </row>
        <row r="28">
          <cell r="B28" t="str">
            <v>outSubRate2</v>
          </cell>
          <cell r="C28" t="str">
            <v>Total Inforce PSPM Rate - Tier 2</v>
          </cell>
          <cell r="D28">
            <v>385.33</v>
          </cell>
        </row>
        <row r="29">
          <cell r="B29" t="str">
            <v>outSubRate3</v>
          </cell>
          <cell r="C29" t="str">
            <v>Total Inforce PSPM Rate - Tier 3</v>
          </cell>
          <cell r="D29">
            <v>334.27</v>
          </cell>
        </row>
        <row r="30">
          <cell r="B30" t="str">
            <v>outSubRate4</v>
          </cell>
          <cell r="C30" t="str">
            <v>Total Inforce PSPM Rate - Tier 4</v>
          </cell>
          <cell r="D30">
            <v>0</v>
          </cell>
        </row>
        <row r="31">
          <cell r="B31" t="str">
            <v>outSubRate5</v>
          </cell>
          <cell r="C31" t="str">
            <v>Total Inforce PSPM Rate - Tier 5</v>
          </cell>
          <cell r="D31">
            <v>555.66</v>
          </cell>
        </row>
        <row r="32">
          <cell r="B32" t="str">
            <v>outSubRate6</v>
          </cell>
          <cell r="C32" t="str">
            <v>Total Inforce PSPM Rate - Tier 6</v>
          </cell>
          <cell r="D32">
            <v>0</v>
          </cell>
        </row>
        <row r="33">
          <cell r="B33" t="str">
            <v>outTotalPMPM</v>
          </cell>
          <cell r="C33" t="str">
            <v>Total Calculated Inforce PMPM</v>
          </cell>
          <cell r="D33">
            <v>144.67201393895695</v>
          </cell>
        </row>
        <row r="34">
          <cell r="B34" t="str">
            <v>outPMPMNetMed</v>
          </cell>
          <cell r="C34" t="str">
            <v>Calculated Inforce PMPM - Net Medical</v>
          </cell>
          <cell r="D34">
            <v>117.65738497019775</v>
          </cell>
        </row>
        <row r="35">
          <cell r="B35" t="str">
            <v>outPMPMMed</v>
          </cell>
          <cell r="C35" t="str">
            <v>Calculated Inforce PMPM - Medical</v>
          </cell>
          <cell r="D35">
            <v>117.65738497019775</v>
          </cell>
        </row>
        <row r="36">
          <cell r="B36" t="str">
            <v>outPMPMRx</v>
          </cell>
          <cell r="C36" t="str">
            <v>Calculated Inforce PMPM - Rx</v>
          </cell>
          <cell r="D36">
            <v>18.470828537766785</v>
          </cell>
        </row>
        <row r="37">
          <cell r="B37" t="str">
            <v>outPMPMPBHI</v>
          </cell>
          <cell r="C37" t="str">
            <v>Calculated Inforce PMPM - PBHI</v>
          </cell>
          <cell r="D37">
            <v>7.1987164182565238</v>
          </cell>
        </row>
        <row r="38">
          <cell r="B38" t="str">
            <v>outPMPMSupps</v>
          </cell>
          <cell r="C38" t="str">
            <v>Calculated Inforce PMPM - Supps</v>
          </cell>
          <cell r="D38">
            <v>1.3450840127359016</v>
          </cell>
        </row>
        <row r="39">
          <cell r="B39" t="str">
            <v>outPMPMComm</v>
          </cell>
          <cell r="C39" t="str">
            <v>Calculated Inforce PMPM - Commission</v>
          </cell>
          <cell r="D39">
            <v>0</v>
          </cell>
        </row>
        <row r="40">
          <cell r="B40" t="str">
            <v>outCurrMedPlan</v>
          </cell>
          <cell r="C40" t="str">
            <v>Current Medical Plan Code</v>
          </cell>
          <cell r="D40" t="str">
            <v>DCS</v>
          </cell>
        </row>
        <row r="41">
          <cell r="B41" t="str">
            <v>outCurrRxPlan</v>
          </cell>
          <cell r="C41" t="str">
            <v>Current Rx Plan Code</v>
          </cell>
          <cell r="D41" t="str">
            <v>4C3</v>
          </cell>
        </row>
        <row r="42">
          <cell r="B42" t="str">
            <v>outCurrGM</v>
          </cell>
          <cell r="C42" t="str">
            <v>Current Gross Margin</v>
          </cell>
          <cell r="D42">
            <v>27.218019122879095</v>
          </cell>
        </row>
        <row r="43">
          <cell r="B43" t="str">
            <v>outCurrPBIT</v>
          </cell>
          <cell r="C43" t="str">
            <v>Current PBIT</v>
          </cell>
          <cell r="D43">
            <v>8.2180191228790953</v>
          </cell>
        </row>
        <row r="44">
          <cell r="B44" t="str">
            <v>outCurrMCR</v>
          </cell>
          <cell r="C44" t="str">
            <v>Current MCR</v>
          </cell>
          <cell r="D44">
            <v>0.81090733408050297</v>
          </cell>
        </row>
        <row r="45">
          <cell r="B45" t="str">
            <v>outModNetMed</v>
          </cell>
          <cell r="C45" t="str">
            <v>Model PMPM - Net Medical</v>
          </cell>
          <cell r="D45">
            <v>129.64406262721809</v>
          </cell>
        </row>
        <row r="46">
          <cell r="B46" t="str">
            <v>outModMed</v>
          </cell>
          <cell r="C46" t="str">
            <v>Model PMPM - Medical</v>
          </cell>
          <cell r="D46">
            <v>129.64406262721809</v>
          </cell>
        </row>
        <row r="47">
          <cell r="B47" t="str">
            <v>outModRx</v>
          </cell>
          <cell r="C47" t="str">
            <v>Model PMPM - Rx</v>
          </cell>
          <cell r="D47">
            <v>20.706153463764974</v>
          </cell>
        </row>
        <row r="48">
          <cell r="B48" t="str">
            <v>outModPBHI</v>
          </cell>
          <cell r="C48" t="str">
            <v>Model PMPM - PBHI</v>
          </cell>
          <cell r="D48">
            <v>8.0238839205327661</v>
          </cell>
        </row>
        <row r="49">
          <cell r="B49" t="str">
            <v>outModSupps</v>
          </cell>
          <cell r="C49" t="str">
            <v>Model PMPM - Supps</v>
          </cell>
          <cell r="D49">
            <v>9.3547294221543833</v>
          </cell>
        </row>
        <row r="50">
          <cell r="B50" t="str">
            <v>outModGM</v>
          </cell>
          <cell r="C50" t="str">
            <v>Model Gross Margin</v>
          </cell>
          <cell r="D50">
            <v>30.662271641895956</v>
          </cell>
        </row>
        <row r="51">
          <cell r="B51" t="str">
            <v>outModPBIT</v>
          </cell>
          <cell r="C51" t="str">
            <v>Model PBIT</v>
          </cell>
          <cell r="D51">
            <v>11.662271641895956</v>
          </cell>
        </row>
        <row r="52">
          <cell r="B52" t="str">
            <v>outQtdNetMed</v>
          </cell>
          <cell r="C52" t="str">
            <v>Quoted PMPM - Net Medical</v>
          </cell>
          <cell r="D52">
            <v>133.65367281156503</v>
          </cell>
        </row>
        <row r="53">
          <cell r="B53" t="str">
            <v>outQtdMed</v>
          </cell>
          <cell r="C53" t="str">
            <v>Quoted PMPM - Medical</v>
          </cell>
          <cell r="D53">
            <v>133.65367281156503</v>
          </cell>
        </row>
        <row r="54">
          <cell r="B54" t="str">
            <v>outQtdRx</v>
          </cell>
          <cell r="C54" t="str">
            <v>Quoted PMPM - Rx</v>
          </cell>
          <cell r="D54">
            <v>21.346549962644303</v>
          </cell>
        </row>
        <row r="55">
          <cell r="B55" t="str">
            <v>outQtdPBHI</v>
          </cell>
          <cell r="C55" t="str">
            <v>Quoted PMPM - PBHI</v>
          </cell>
          <cell r="D55">
            <v>8.0238839205327661</v>
          </cell>
        </row>
        <row r="56">
          <cell r="B56" t="str">
            <v>outQtdSupps</v>
          </cell>
          <cell r="C56" t="str">
            <v>Quoted PMPM - Supps</v>
          </cell>
          <cell r="D56">
            <v>9.3547294221543833</v>
          </cell>
        </row>
        <row r="57">
          <cell r="B57" t="str">
            <v>outQtdGM</v>
          </cell>
          <cell r="C57" t="str">
            <v>Quoted Gross Margin</v>
          </cell>
          <cell r="D57">
            <v>35.312278325122243</v>
          </cell>
        </row>
        <row r="58">
          <cell r="B58" t="str">
            <v>outQtdGMMed</v>
          </cell>
          <cell r="C58" t="str">
            <v>Quoted Gross Margin - Medical</v>
          </cell>
          <cell r="D58">
            <v>29.009610184346958</v>
          </cell>
        </row>
        <row r="59">
          <cell r="B59" t="str">
            <v>outQtdGMRx</v>
          </cell>
          <cell r="C59" t="str">
            <v>Quoted Gross Margin - Rx</v>
          </cell>
          <cell r="D59">
            <v>4.6403964988793298</v>
          </cell>
        </row>
        <row r="60">
          <cell r="B60" t="str">
            <v>outQtdGMSupps</v>
          </cell>
          <cell r="C60" t="str">
            <v>Quoted Gross Margin - Supps</v>
          </cell>
          <cell r="D60">
            <v>1.6622716418959753</v>
          </cell>
        </row>
        <row r="61">
          <cell r="B61" t="str">
            <v>outQtdPBIT</v>
          </cell>
          <cell r="C61" t="str">
            <v>Quoted PBIT</v>
          </cell>
          <cell r="D61">
            <v>16.312278325122243</v>
          </cell>
        </row>
        <row r="62">
          <cell r="B62" t="str">
            <v>outQtdComm</v>
          </cell>
          <cell r="C62" t="str">
            <v>Quoted Commission - Medical</v>
          </cell>
          <cell r="D62">
            <v>0</v>
          </cell>
        </row>
        <row r="63">
          <cell r="B63" t="str">
            <v>outPropComm</v>
          </cell>
          <cell r="C63" t="str">
            <v>Proposed Commission</v>
          </cell>
          <cell r="D63">
            <v>0</v>
          </cell>
        </row>
        <row r="64">
          <cell r="B64" t="str">
            <v>outPropGM</v>
          </cell>
          <cell r="C64" t="str">
            <v>Proposed Gross Margin</v>
          </cell>
          <cell r="D64">
            <v>30.662271641895973</v>
          </cell>
        </row>
        <row r="65">
          <cell r="B65" t="str">
            <v>outPropPBIT</v>
          </cell>
          <cell r="C65" t="str">
            <v>Proposed PBIT</v>
          </cell>
          <cell r="D65">
            <v>11.662271641895973</v>
          </cell>
        </row>
        <row r="66">
          <cell r="B66" t="str">
            <v>outRenComm</v>
          </cell>
          <cell r="C66" t="str">
            <v>Renewal Commission</v>
          </cell>
          <cell r="D66">
            <v>0</v>
          </cell>
        </row>
        <row r="67">
          <cell r="B67" t="str">
            <v>outSIC</v>
          </cell>
          <cell r="C67" t="str">
            <v>Selected Industry Code &amp; Description</v>
          </cell>
          <cell r="D67" t="str">
            <v>8062-Professional Svcs-Genl medical/surg hosp</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5">
          <cell r="E5" t="str">
            <v>Renewal Date:  January 1, 2004</v>
          </cell>
        </row>
      </sheetData>
      <sheetData sheetId="35">
        <row r="5">
          <cell r="E5" t="str">
            <v>Renewal Date:  January 1, 2004</v>
          </cell>
        </row>
        <row r="7">
          <cell r="E7" t="str">
            <v>California</v>
          </cell>
        </row>
        <row r="9">
          <cell r="E9" t="str">
            <v xml:space="preserve">                SignatureValue</v>
          </cell>
        </row>
        <row r="11">
          <cell r="E11" t="str">
            <v xml:space="preserve">                 A select group of physicians</v>
          </cell>
        </row>
        <row r="67">
          <cell r="B67" t="str">
            <v>AZNew Business</v>
          </cell>
          <cell r="C67" t="str">
            <v>AZ</v>
          </cell>
          <cell r="D67" t="str">
            <v>New Business</v>
          </cell>
          <cell r="E67" t="str">
            <v>Account Manager</v>
          </cell>
          <cell r="F67">
            <v>30</v>
          </cell>
        </row>
        <row r="68">
          <cell r="B68" t="str">
            <v>AZRenewal</v>
          </cell>
          <cell r="C68" t="str">
            <v>AZ</v>
          </cell>
          <cell r="D68" t="str">
            <v>Renewal</v>
          </cell>
          <cell r="E68" t="str">
            <v>Account Manager</v>
          </cell>
          <cell r="F68">
            <v>30</v>
          </cell>
        </row>
        <row r="69">
          <cell r="B69" t="str">
            <v>CANew Business</v>
          </cell>
          <cell r="C69" t="str">
            <v>CA</v>
          </cell>
          <cell r="D69" t="str">
            <v>New Business</v>
          </cell>
          <cell r="E69" t="str">
            <v>Business Manager</v>
          </cell>
          <cell r="F69">
            <v>30</v>
          </cell>
        </row>
        <row r="70">
          <cell r="B70" t="str">
            <v>CARenewal</v>
          </cell>
          <cell r="C70" t="str">
            <v>CA</v>
          </cell>
          <cell r="D70" t="str">
            <v>Renewal</v>
          </cell>
          <cell r="E70" t="str">
            <v>Account Manager</v>
          </cell>
          <cell r="F70">
            <v>30</v>
          </cell>
        </row>
        <row r="71">
          <cell r="B71" t="str">
            <v>CONew Business</v>
          </cell>
          <cell r="C71" t="str">
            <v>CO</v>
          </cell>
          <cell r="D71" t="str">
            <v>New Business</v>
          </cell>
          <cell r="E71" t="str">
            <v>Account Executive</v>
          </cell>
          <cell r="F71">
            <v>24</v>
          </cell>
        </row>
        <row r="72">
          <cell r="B72" t="str">
            <v>CORenewal</v>
          </cell>
          <cell r="C72" t="str">
            <v>CO</v>
          </cell>
          <cell r="D72" t="str">
            <v>Renewal</v>
          </cell>
          <cell r="E72" t="str">
            <v>Account Manager</v>
          </cell>
          <cell r="F72">
            <v>24</v>
          </cell>
        </row>
        <row r="73">
          <cell r="B73" t="str">
            <v>OKNew Business</v>
          </cell>
          <cell r="C73" t="str">
            <v>OK</v>
          </cell>
          <cell r="D73" t="str">
            <v>New Business</v>
          </cell>
          <cell r="E73" t="str">
            <v>Sales Representative</v>
          </cell>
          <cell r="F73">
            <v>30</v>
          </cell>
        </row>
        <row r="74">
          <cell r="B74" t="str">
            <v>OKRenewal</v>
          </cell>
          <cell r="C74" t="str">
            <v>OK</v>
          </cell>
          <cell r="D74" t="str">
            <v>Renewal</v>
          </cell>
          <cell r="E74" t="str">
            <v>Sales Representative</v>
          </cell>
          <cell r="F74">
            <v>30</v>
          </cell>
        </row>
        <row r="75">
          <cell r="B75" t="str">
            <v>ORNew Business</v>
          </cell>
          <cell r="C75" t="str">
            <v>OR</v>
          </cell>
          <cell r="D75" t="str">
            <v>New Business</v>
          </cell>
          <cell r="E75" t="str">
            <v>Underwriter</v>
          </cell>
          <cell r="F75">
            <v>30</v>
          </cell>
        </row>
        <row r="76">
          <cell r="B76" t="str">
            <v>ORRenewal</v>
          </cell>
          <cell r="C76" t="str">
            <v>OR</v>
          </cell>
          <cell r="D76" t="str">
            <v>Renewal</v>
          </cell>
          <cell r="E76" t="str">
            <v>Underwriter</v>
          </cell>
          <cell r="F76">
            <v>30</v>
          </cell>
        </row>
        <row r="77">
          <cell r="B77" t="str">
            <v>NVNew Business</v>
          </cell>
          <cell r="C77" t="str">
            <v>NV</v>
          </cell>
          <cell r="D77" t="str">
            <v>New Business</v>
          </cell>
          <cell r="E77" t="str">
            <v>Account Manager</v>
          </cell>
          <cell r="F77">
            <v>30</v>
          </cell>
        </row>
        <row r="78">
          <cell r="B78" t="str">
            <v>NVRenewal</v>
          </cell>
          <cell r="C78" t="str">
            <v>NV</v>
          </cell>
          <cell r="D78" t="str">
            <v>Renewal</v>
          </cell>
          <cell r="E78" t="str">
            <v>Account Manager</v>
          </cell>
          <cell r="F78">
            <v>30</v>
          </cell>
        </row>
        <row r="79">
          <cell r="B79" t="str">
            <v>TXNew Business</v>
          </cell>
          <cell r="C79" t="str">
            <v>TX</v>
          </cell>
          <cell r="D79" t="str">
            <v>New Business</v>
          </cell>
          <cell r="E79" t="str">
            <v>Sales Representative</v>
          </cell>
          <cell r="F79">
            <v>30</v>
          </cell>
        </row>
        <row r="80">
          <cell r="B80" t="str">
            <v>TXRenewal</v>
          </cell>
          <cell r="C80" t="str">
            <v>TX</v>
          </cell>
          <cell r="D80" t="str">
            <v>Renewal</v>
          </cell>
          <cell r="E80" t="str">
            <v>Sales Representative</v>
          </cell>
          <cell r="F80">
            <v>30</v>
          </cell>
        </row>
        <row r="81">
          <cell r="B81" t="str">
            <v>WANew Business</v>
          </cell>
          <cell r="C81" t="str">
            <v>WA</v>
          </cell>
          <cell r="D81" t="str">
            <v>New Business</v>
          </cell>
          <cell r="E81" t="str">
            <v>Underwriter</v>
          </cell>
          <cell r="F81">
            <v>30</v>
          </cell>
        </row>
        <row r="82">
          <cell r="B82" t="str">
            <v>WARenewal</v>
          </cell>
          <cell r="C82" t="str">
            <v>WA</v>
          </cell>
          <cell r="D82" t="str">
            <v>Renewal</v>
          </cell>
          <cell r="E82" t="str">
            <v>Underwriter</v>
          </cell>
          <cell r="F82">
            <v>30</v>
          </cell>
        </row>
      </sheetData>
      <sheetData sheetId="36"/>
      <sheetData sheetId="37"/>
      <sheetData sheetId="38"/>
      <sheetData sheetId="3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A - 1st qtr."/>
      <sheetName val="Part A - 2nd qtr"/>
      <sheetName val="Part A - 3rd qtr. "/>
      <sheetName val="Part A - 4th qtr."/>
      <sheetName val="Part B"/>
      <sheetName val="Part C"/>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Reference Plans"/>
      <sheetName val="Model"/>
    </sheetNames>
    <sheetDataSet>
      <sheetData sheetId="0" refreshError="1"/>
      <sheetData sheetId="1">
        <row r="8">
          <cell r="B8" t="str">
            <v>REF</v>
          </cell>
          <cell r="C8" t="str">
            <v>REFERENCE PLAN</v>
          </cell>
          <cell r="D8">
            <v>0</v>
          </cell>
          <cell r="E8">
            <v>0</v>
          </cell>
          <cell r="H8">
            <v>0</v>
          </cell>
          <cell r="J8">
            <v>0</v>
          </cell>
          <cell r="L8">
            <v>1</v>
          </cell>
          <cell r="M8">
            <v>1</v>
          </cell>
          <cell r="O8">
            <v>999999</v>
          </cell>
          <cell r="P8">
            <v>999999</v>
          </cell>
        </row>
        <row r="9">
          <cell r="B9" t="str">
            <v>W6</v>
          </cell>
          <cell r="C9" t="str">
            <v>$0/$500-$15-90/70-2k/10k</v>
          </cell>
          <cell r="D9">
            <v>15</v>
          </cell>
          <cell r="F9">
            <v>0</v>
          </cell>
          <cell r="G9">
            <v>500</v>
          </cell>
          <cell r="H9">
            <v>0</v>
          </cell>
          <cell r="J9">
            <v>0</v>
          </cell>
          <cell r="L9">
            <v>0.9</v>
          </cell>
          <cell r="M9">
            <v>0.7</v>
          </cell>
          <cell r="O9">
            <v>2000</v>
          </cell>
          <cell r="P9">
            <v>10000</v>
          </cell>
        </row>
        <row r="10">
          <cell r="B10" t="str">
            <v>W7</v>
          </cell>
          <cell r="C10" t="str">
            <v>$250-$15-90/70-2k/10k</v>
          </cell>
          <cell r="D10">
            <v>15</v>
          </cell>
          <cell r="E10">
            <v>250</v>
          </cell>
          <cell r="H10">
            <v>0</v>
          </cell>
          <cell r="J10">
            <v>0</v>
          </cell>
          <cell r="L10">
            <v>0.9</v>
          </cell>
          <cell r="M10">
            <v>0.7</v>
          </cell>
          <cell r="O10">
            <v>2000</v>
          </cell>
          <cell r="P10">
            <v>10000</v>
          </cell>
        </row>
        <row r="11">
          <cell r="B11" t="str">
            <v>W8</v>
          </cell>
          <cell r="C11" t="str">
            <v>$500-$25-90/70-3k/10k</v>
          </cell>
          <cell r="D11">
            <v>25</v>
          </cell>
          <cell r="E11">
            <v>500</v>
          </cell>
          <cell r="H11">
            <v>0</v>
          </cell>
          <cell r="J11">
            <v>0</v>
          </cell>
          <cell r="L11">
            <v>0.9</v>
          </cell>
          <cell r="M11">
            <v>0.7</v>
          </cell>
          <cell r="O11">
            <v>3000</v>
          </cell>
          <cell r="P11">
            <v>10000</v>
          </cell>
        </row>
        <row r="12">
          <cell r="B12" t="str">
            <v>W9</v>
          </cell>
          <cell r="C12" t="str">
            <v>$1000-$35-90/70-4k/10k</v>
          </cell>
          <cell r="D12">
            <v>35</v>
          </cell>
          <cell r="E12">
            <v>1000</v>
          </cell>
          <cell r="H12">
            <v>0</v>
          </cell>
          <cell r="J12">
            <v>0</v>
          </cell>
          <cell r="L12">
            <v>0.9</v>
          </cell>
          <cell r="M12">
            <v>0.7</v>
          </cell>
          <cell r="O12">
            <v>4000</v>
          </cell>
          <cell r="P12">
            <v>10000</v>
          </cell>
        </row>
        <row r="13">
          <cell r="B13" t="str">
            <v>WJ</v>
          </cell>
          <cell r="C13" t="str">
            <v>$0/$500-$15-80/50-2k/10k</v>
          </cell>
          <cell r="D13">
            <v>15</v>
          </cell>
          <cell r="F13">
            <v>0</v>
          </cell>
          <cell r="G13">
            <v>500</v>
          </cell>
          <cell r="H13">
            <v>0</v>
          </cell>
          <cell r="J13">
            <v>0</v>
          </cell>
          <cell r="L13">
            <v>0.8</v>
          </cell>
          <cell r="M13">
            <v>0.5</v>
          </cell>
          <cell r="O13">
            <v>2000</v>
          </cell>
          <cell r="P13">
            <v>10000</v>
          </cell>
        </row>
        <row r="14">
          <cell r="B14" t="str">
            <v>WK</v>
          </cell>
          <cell r="C14" t="str">
            <v>$250-$15-80/50-2k/10k</v>
          </cell>
          <cell r="D14">
            <v>15</v>
          </cell>
          <cell r="E14">
            <v>250</v>
          </cell>
          <cell r="H14">
            <v>0</v>
          </cell>
          <cell r="J14">
            <v>0</v>
          </cell>
          <cell r="L14">
            <v>0.8</v>
          </cell>
          <cell r="M14">
            <v>0.5</v>
          </cell>
          <cell r="O14">
            <v>2000</v>
          </cell>
          <cell r="P14">
            <v>10000</v>
          </cell>
        </row>
        <row r="15">
          <cell r="B15" t="str">
            <v>WL</v>
          </cell>
          <cell r="C15" t="str">
            <v>$500-$25-80/50-3k/10k</v>
          </cell>
          <cell r="D15">
            <v>25</v>
          </cell>
          <cell r="E15">
            <v>500</v>
          </cell>
          <cell r="H15">
            <v>0</v>
          </cell>
          <cell r="J15">
            <v>0</v>
          </cell>
          <cell r="L15">
            <v>0.8</v>
          </cell>
          <cell r="M15">
            <v>0.5</v>
          </cell>
          <cell r="O15">
            <v>3000</v>
          </cell>
          <cell r="P15">
            <v>10000</v>
          </cell>
        </row>
        <row r="16">
          <cell r="B16" t="str">
            <v>WM</v>
          </cell>
          <cell r="C16" t="str">
            <v>$1000-$35-80/50-4k/10k</v>
          </cell>
          <cell r="D16">
            <v>35</v>
          </cell>
          <cell r="E16">
            <v>1000</v>
          </cell>
          <cell r="H16">
            <v>0</v>
          </cell>
          <cell r="J16">
            <v>0</v>
          </cell>
          <cell r="L16">
            <v>0.8</v>
          </cell>
          <cell r="M16">
            <v>0.5</v>
          </cell>
          <cell r="O16">
            <v>4000</v>
          </cell>
          <cell r="P16">
            <v>10000</v>
          </cell>
        </row>
        <row r="17">
          <cell r="B17" t="str">
            <v>WN</v>
          </cell>
          <cell r="C17" t="str">
            <v>$0/$500-$10-90/70-1k/3k</v>
          </cell>
          <cell r="D17">
            <v>10</v>
          </cell>
          <cell r="F17">
            <v>0</v>
          </cell>
          <cell r="G17">
            <v>500</v>
          </cell>
          <cell r="H17">
            <v>0</v>
          </cell>
          <cell r="J17">
            <v>0</v>
          </cell>
          <cell r="L17">
            <v>0.9</v>
          </cell>
          <cell r="M17">
            <v>0.7</v>
          </cell>
          <cell r="O17">
            <v>1000</v>
          </cell>
          <cell r="P17">
            <v>3000</v>
          </cell>
        </row>
        <row r="18">
          <cell r="B18" t="str">
            <v>WP</v>
          </cell>
          <cell r="C18" t="str">
            <v>$250-$10-90/70-1k/3k</v>
          </cell>
          <cell r="D18">
            <v>10</v>
          </cell>
          <cell r="E18">
            <v>250</v>
          </cell>
          <cell r="H18">
            <v>0</v>
          </cell>
          <cell r="J18">
            <v>0</v>
          </cell>
          <cell r="L18">
            <v>0.9</v>
          </cell>
          <cell r="M18">
            <v>0.7</v>
          </cell>
          <cell r="O18">
            <v>1000</v>
          </cell>
          <cell r="P18">
            <v>3000</v>
          </cell>
        </row>
        <row r="19">
          <cell r="B19" t="str">
            <v>WQ</v>
          </cell>
          <cell r="C19" t="str">
            <v>$250-$10-90/70-2k/5k</v>
          </cell>
          <cell r="D19">
            <v>10</v>
          </cell>
          <cell r="E19">
            <v>250</v>
          </cell>
          <cell r="H19">
            <v>0</v>
          </cell>
          <cell r="J19">
            <v>0</v>
          </cell>
          <cell r="L19">
            <v>0.9</v>
          </cell>
          <cell r="M19">
            <v>0.7</v>
          </cell>
          <cell r="O19">
            <v>2000</v>
          </cell>
          <cell r="P19">
            <v>5000</v>
          </cell>
        </row>
        <row r="20">
          <cell r="B20" t="str">
            <v>X8</v>
          </cell>
          <cell r="C20" t="str">
            <v>$0/$500-$10-90/70-2k/5k</v>
          </cell>
          <cell r="D20">
            <v>10</v>
          </cell>
          <cell r="F20">
            <v>0</v>
          </cell>
          <cell r="G20">
            <v>500</v>
          </cell>
          <cell r="H20">
            <v>0</v>
          </cell>
          <cell r="J20">
            <v>0</v>
          </cell>
          <cell r="L20">
            <v>0.9</v>
          </cell>
          <cell r="M20">
            <v>0.7</v>
          </cell>
          <cell r="O20">
            <v>2000</v>
          </cell>
          <cell r="P20">
            <v>5000</v>
          </cell>
        </row>
        <row r="21">
          <cell r="B21" t="str">
            <v>X9</v>
          </cell>
          <cell r="C21" t="str">
            <v>$250-$15-90/70-2k/10k</v>
          </cell>
          <cell r="D21">
            <v>15</v>
          </cell>
          <cell r="E21">
            <v>250</v>
          </cell>
          <cell r="H21">
            <v>0</v>
          </cell>
          <cell r="J21">
            <v>0</v>
          </cell>
          <cell r="L21">
            <v>0.9</v>
          </cell>
          <cell r="M21">
            <v>0.7</v>
          </cell>
          <cell r="O21">
            <v>2000</v>
          </cell>
          <cell r="P21">
            <v>10000</v>
          </cell>
        </row>
        <row r="22">
          <cell r="B22" t="str">
            <v>XP</v>
          </cell>
          <cell r="C22" t="str">
            <v>$500-$25-90/70-3k/10k</v>
          </cell>
          <cell r="D22">
            <v>25</v>
          </cell>
          <cell r="E22">
            <v>500</v>
          </cell>
          <cell r="H22">
            <v>0</v>
          </cell>
          <cell r="J22">
            <v>0</v>
          </cell>
          <cell r="L22">
            <v>0.9</v>
          </cell>
          <cell r="M22">
            <v>0.7</v>
          </cell>
          <cell r="O22">
            <v>3000</v>
          </cell>
          <cell r="P22">
            <v>10000</v>
          </cell>
        </row>
        <row r="23">
          <cell r="B23" t="str">
            <v>XQ</v>
          </cell>
          <cell r="C23" t="str">
            <v>$500-$35-80/60-3k/10k</v>
          </cell>
          <cell r="D23">
            <v>35</v>
          </cell>
          <cell r="E23">
            <v>500</v>
          </cell>
          <cell r="H23">
            <v>0</v>
          </cell>
          <cell r="J23">
            <v>0</v>
          </cell>
          <cell r="L23">
            <v>0.8</v>
          </cell>
          <cell r="M23">
            <v>0.6</v>
          </cell>
          <cell r="O23">
            <v>3000</v>
          </cell>
          <cell r="P23">
            <v>10000</v>
          </cell>
        </row>
        <row r="24">
          <cell r="B24" t="str">
            <v>XR</v>
          </cell>
          <cell r="C24" t="str">
            <v>$1000-$45-80/50-4k/10k</v>
          </cell>
          <cell r="D24">
            <v>45</v>
          </cell>
          <cell r="E24">
            <v>1000</v>
          </cell>
          <cell r="H24">
            <v>0</v>
          </cell>
          <cell r="J24">
            <v>0</v>
          </cell>
          <cell r="L24">
            <v>0.8</v>
          </cell>
          <cell r="M24">
            <v>0.5</v>
          </cell>
          <cell r="O24">
            <v>4000</v>
          </cell>
          <cell r="P24">
            <v>10000</v>
          </cell>
        </row>
        <row r="25">
          <cell r="B25" t="str">
            <v>XY</v>
          </cell>
          <cell r="C25" t="str">
            <v>$250-$25-80/60-3k/10k</v>
          </cell>
          <cell r="D25">
            <v>25</v>
          </cell>
          <cell r="E25">
            <v>250</v>
          </cell>
          <cell r="H25">
            <v>0</v>
          </cell>
          <cell r="J25">
            <v>0</v>
          </cell>
          <cell r="L25">
            <v>0.8</v>
          </cell>
          <cell r="M25">
            <v>0.6</v>
          </cell>
          <cell r="O25">
            <v>3000</v>
          </cell>
          <cell r="P25">
            <v>10000</v>
          </cell>
        </row>
      </sheetData>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C"/>
      <sheetName val="COST BREAKOUT"/>
      <sheetName val="ASSUMPTIONS"/>
      <sheetName val="TABLER"/>
      <sheetName val="TABLEM"/>
      <sheetName val="DATA"/>
      <sheetName val="DATA SUMMARY"/>
      <sheetName val="OPTIMIZE"/>
      <sheetName val="PRICING"/>
      <sheetName val="PRICING BLENDED"/>
      <sheetName val="MEDCO PROFITABILITY"/>
      <sheetName val="PRICING SUMMARY"/>
      <sheetName val="REBATES"/>
      <sheetName val="2003"/>
      <sheetName val="NOTES"/>
      <sheetName val="IMS"/>
      <sheetName val="HP PRICING"/>
      <sheetName val="UHG TERMS"/>
      <sheetName val="EMPLOYER PRICING"/>
      <sheetName val="ANC SUPPLY COSTS"/>
    </sheetNames>
    <sheetDataSet>
      <sheetData sheetId="0">
        <row r="1">
          <cell r="A1" t="str">
            <v>Trade_Name</v>
          </cell>
        </row>
      </sheetData>
      <sheetData sheetId="1">
        <row r="1">
          <cell r="A1" t="str">
            <v>Trade_Name</v>
          </cell>
          <cell r="B1" t="str">
            <v>THERA_CAT</v>
          </cell>
          <cell r="C1" t="str">
            <v>Trade_Name</v>
          </cell>
          <cell r="D1" t="str">
            <v>RXS</v>
          </cell>
          <cell r="E1" t="str">
            <v>REPLACEMENTS</v>
          </cell>
          <cell r="F1" t="str">
            <v>FRONT END</v>
          </cell>
          <cell r="G1" t="str">
            <v>DISP COST</v>
          </cell>
          <cell r="H1" t="str">
            <v>PACK COST</v>
          </cell>
          <cell r="I1" t="str">
            <v>SHIP COST</v>
          </cell>
          <cell r="J1" t="str">
            <v>REPL/RX</v>
          </cell>
          <cell r="K1" t="str">
            <v>ANCILLARY/RX</v>
          </cell>
          <cell r="L1" t="str">
            <v>FRONT END/RX</v>
          </cell>
          <cell r="M1" t="str">
            <v>DISP COST/RX</v>
          </cell>
          <cell r="N1" t="str">
            <v>PACK/RX</v>
          </cell>
          <cell r="O1" t="str">
            <v>SHIP/RX</v>
          </cell>
          <cell r="P1" t="str">
            <v>ING COST/RX</v>
          </cell>
          <cell r="Q1" t="str">
            <v>AWP/RX</v>
          </cell>
          <cell r="R1" t="str">
            <v>ANCILLARY/RX</v>
          </cell>
          <cell r="S1" t="str">
            <v>REPL % (19)</v>
          </cell>
          <cell r="T1" t="str">
            <v>ANCILLARY %</v>
          </cell>
          <cell r="U1" t="str">
            <v>FRONT END %</v>
          </cell>
          <cell r="V1" t="str">
            <v>DISP COST %</v>
          </cell>
          <cell r="W1" t="str">
            <v>PACK %</v>
          </cell>
          <cell r="X1" t="str">
            <v>SHIP %</v>
          </cell>
          <cell r="Y1" t="str">
            <v>Total %</v>
          </cell>
          <cell r="Z1" t="str">
            <v>OLD %</v>
          </cell>
          <cell r="AA1" t="str">
            <v>Formula used for column Z</v>
          </cell>
        </row>
        <row r="2">
          <cell r="A2" t="str">
            <v>ARANESP</v>
          </cell>
          <cell r="B2" t="str">
            <v>Anemia</v>
          </cell>
          <cell r="C2" t="str">
            <v>ARANESP</v>
          </cell>
          <cell r="D2">
            <v>12</v>
          </cell>
          <cell r="E2">
            <v>61.4145105386417</v>
          </cell>
          <cell r="F2">
            <v>412.2</v>
          </cell>
          <cell r="G2">
            <v>26.4</v>
          </cell>
          <cell r="H2">
            <v>45</v>
          </cell>
          <cell r="I2">
            <v>147.47999999999999</v>
          </cell>
          <cell r="J2">
            <v>5.1178758782201417</v>
          </cell>
          <cell r="K2">
            <v>3</v>
          </cell>
          <cell r="L2">
            <v>31.35</v>
          </cell>
          <cell r="M2">
            <v>2.1999999999999997</v>
          </cell>
          <cell r="N2">
            <v>3.75</v>
          </cell>
          <cell r="O2">
            <v>12.29</v>
          </cell>
          <cell r="P2">
            <v>3287.5124999999998</v>
          </cell>
          <cell r="Q2">
            <v>3023.4669449792655</v>
          </cell>
          <cell r="R2">
            <v>3.7440000000000007</v>
          </cell>
          <cell r="S2">
            <v>1.6927176553786466E-3</v>
          </cell>
          <cell r="T2">
            <v>1.2383135215740474E-3</v>
          </cell>
          <cell r="U2">
            <v>1.0368891266385251E-2</v>
          </cell>
          <cell r="V2">
            <v>7.2764149237791221E-4</v>
          </cell>
          <cell r="W2">
            <v>1.2402979983714415E-3</v>
          </cell>
          <cell r="X2">
            <v>4.0648699733293369E-3</v>
          </cell>
          <cell r="Y2">
            <v>1.9332731907416634E-2</v>
          </cell>
          <cell r="Z2">
            <v>1.5996897350200191E-2</v>
          </cell>
          <cell r="AA2" t="str">
            <v>=VLOOKUP(C2,PCU,31,FALSE)</v>
          </cell>
        </row>
        <row r="3">
          <cell r="A3" t="str">
            <v>EPOGEN</v>
          </cell>
          <cell r="B3" t="str">
            <v>Anemia</v>
          </cell>
          <cell r="C3" t="str">
            <v>EPOGEN</v>
          </cell>
          <cell r="D3">
            <v>2</v>
          </cell>
          <cell r="E3">
            <v>0</v>
          </cell>
          <cell r="F3">
            <v>68.7</v>
          </cell>
          <cell r="G3">
            <v>4.4000000000000004</v>
          </cell>
          <cell r="H3">
            <v>7.5</v>
          </cell>
          <cell r="I3">
            <v>24.58</v>
          </cell>
          <cell r="J3">
            <v>0</v>
          </cell>
          <cell r="K3">
            <v>3</v>
          </cell>
          <cell r="L3">
            <v>31.35</v>
          </cell>
          <cell r="M3">
            <v>2.2000000000000002</v>
          </cell>
          <cell r="N3">
            <v>3.75</v>
          </cell>
          <cell r="O3">
            <v>12.29</v>
          </cell>
          <cell r="P3">
            <v>656.55499999999995</v>
          </cell>
          <cell r="Q3">
            <v>2673.9850489729542</v>
          </cell>
          <cell r="R3">
            <v>7.1280000000000001</v>
          </cell>
          <cell r="S3">
            <v>0</v>
          </cell>
          <cell r="T3">
            <v>2.6656843136567947E-3</v>
          </cell>
          <cell r="U3">
            <v>1.1724074527657198E-2</v>
          </cell>
          <cell r="V3">
            <v>8.2274207211629471E-4</v>
          </cell>
          <cell r="W3">
            <v>1.4024012592891385E-3</v>
          </cell>
          <cell r="X3">
            <v>4.5961363937769362E-3</v>
          </cell>
          <cell r="Y3">
            <v>2.1211038566496362E-2</v>
          </cell>
          <cell r="Z3">
            <v>8.0099915467858759E-2</v>
          </cell>
          <cell r="AA3" t="str">
            <v>Formula used for column P</v>
          </cell>
        </row>
        <row r="4">
          <cell r="A4" t="str">
            <v>PROCRIT</v>
          </cell>
          <cell r="B4" t="str">
            <v>Anemia</v>
          </cell>
          <cell r="C4" t="str">
            <v>PROCRIT</v>
          </cell>
          <cell r="D4">
            <v>103</v>
          </cell>
          <cell r="E4">
            <v>2270.6342430729301</v>
          </cell>
          <cell r="F4">
            <v>3538.05</v>
          </cell>
          <cell r="G4">
            <v>226.6</v>
          </cell>
          <cell r="H4">
            <v>386.25</v>
          </cell>
          <cell r="I4">
            <v>1392.56</v>
          </cell>
          <cell r="J4">
            <v>22.044992651193496</v>
          </cell>
          <cell r="K4">
            <v>3</v>
          </cell>
          <cell r="L4">
            <v>31.35</v>
          </cell>
          <cell r="M4">
            <v>2.1999999999999997</v>
          </cell>
          <cell r="N4">
            <v>3.75</v>
          </cell>
          <cell r="O4">
            <v>13.52</v>
          </cell>
          <cell r="P4">
            <v>2490.8441747572815</v>
          </cell>
          <cell r="Q4">
            <v>3218.0918488274724</v>
          </cell>
          <cell r="R4">
            <v>7.1280000000000001</v>
          </cell>
          <cell r="S4">
            <v>6.8503304712156359E-3</v>
          </cell>
          <cell r="T4">
            <v>2.2149771774218072E-3</v>
          </cell>
          <cell r="U4">
            <v>9.7417977710681346E-3</v>
          </cell>
          <cell r="V4">
            <v>6.836349313030268E-4</v>
          </cell>
          <cell r="W4">
            <v>1.1652868147210686E-3</v>
          </cell>
          <cell r="X4">
            <v>4.2012473960076928E-3</v>
          </cell>
          <cell r="Y4">
            <v>2.4857274561737371E-2</v>
          </cell>
          <cell r="Z4">
            <v>3.0457542635554929E-2</v>
          </cell>
          <cell r="AA4" t="str">
            <v>=VLOOKUP(C2,PCU,26,FALSE)</v>
          </cell>
        </row>
        <row r="5">
          <cell r="A5" t="str">
            <v>GLEEVEC</v>
          </cell>
          <cell r="B5" t="str">
            <v>Cancer</v>
          </cell>
          <cell r="C5" t="str">
            <v>GLEEVEC</v>
          </cell>
          <cell r="D5">
            <v>26</v>
          </cell>
          <cell r="E5">
            <v>574.91029300185005</v>
          </cell>
          <cell r="F5">
            <v>893.1</v>
          </cell>
          <cell r="G5">
            <v>57.2</v>
          </cell>
          <cell r="H5">
            <v>3.9</v>
          </cell>
          <cell r="I5">
            <v>23.400000000000002</v>
          </cell>
          <cell r="J5">
            <v>22.111934346225002</v>
          </cell>
          <cell r="K5">
            <v>3</v>
          </cell>
          <cell r="L5">
            <v>31.35</v>
          </cell>
          <cell r="M5">
            <v>2.2000000000000002</v>
          </cell>
          <cell r="N5">
            <v>0.15</v>
          </cell>
          <cell r="O5">
            <v>0.90000000000000013</v>
          </cell>
          <cell r="P5">
            <v>5164.3126923076925</v>
          </cell>
          <cell r="Q5">
            <v>7279.2991982507292</v>
          </cell>
          <cell r="R5">
            <v>0</v>
          </cell>
          <cell r="S5">
            <v>3.0376460348736137E-3</v>
          </cell>
          <cell r="T5">
            <v>0</v>
          </cell>
          <cell r="U5">
            <v>4.3067332645886636E-3</v>
          </cell>
          <cell r="V5">
            <v>3.0222689576060794E-4</v>
          </cell>
          <cell r="W5">
            <v>2.0606379256405085E-5</v>
          </cell>
          <cell r="X5">
            <v>1.2363827553843053E-4</v>
          </cell>
          <cell r="Y5">
            <v>7.7908508500177213E-3</v>
          </cell>
          <cell r="Z5">
            <v>1.1359098071966608E-2</v>
          </cell>
        </row>
        <row r="6">
          <cell r="A6" t="str">
            <v>IRESSA</v>
          </cell>
          <cell r="B6" t="str">
            <v>Cancer</v>
          </cell>
          <cell r="C6" t="str">
            <v>IRESSA</v>
          </cell>
          <cell r="D6">
            <v>23</v>
          </cell>
          <cell r="E6">
            <v>117.289284665819</v>
          </cell>
          <cell r="F6">
            <v>790.05</v>
          </cell>
          <cell r="G6">
            <v>50.6</v>
          </cell>
          <cell r="H6">
            <v>3.4499999999999997</v>
          </cell>
          <cell r="I6">
            <v>20.7</v>
          </cell>
          <cell r="J6">
            <v>5.0995341159051737</v>
          </cell>
          <cell r="K6">
            <v>3</v>
          </cell>
          <cell r="L6">
            <v>31.35</v>
          </cell>
          <cell r="M6">
            <v>2.2000000000000002</v>
          </cell>
          <cell r="N6">
            <v>0.15</v>
          </cell>
          <cell r="O6">
            <v>0.9</v>
          </cell>
          <cell r="P6">
            <v>3189.4369565217394</v>
          </cell>
          <cell r="Q6">
            <v>5049.6784922394681</v>
          </cell>
          <cell r="R6">
            <v>0</v>
          </cell>
          <cell r="S6">
            <v>1.0098730292913351E-3</v>
          </cell>
          <cell r="T6">
            <v>0</v>
          </cell>
          <cell r="U6">
            <v>6.2083160439184073E-3</v>
          </cell>
          <cell r="V6">
            <v>4.356713013276075E-4</v>
          </cell>
          <cell r="W6">
            <v>2.9704861454155055E-5</v>
          </cell>
          <cell r="X6">
            <v>1.7822916872493034E-4</v>
          </cell>
          <cell r="Y6">
            <v>7.8617944047164341E-3</v>
          </cell>
          <cell r="Z6">
            <v>1.3058585162105323E-2</v>
          </cell>
        </row>
        <row r="7">
          <cell r="A7" t="str">
            <v>LEUPROLIDE</v>
          </cell>
          <cell r="B7" t="str">
            <v>Cancer</v>
          </cell>
          <cell r="C7" t="str">
            <v>LEUPROLIDE ACETATE</v>
          </cell>
          <cell r="D7">
            <v>1</v>
          </cell>
          <cell r="E7">
            <v>0</v>
          </cell>
          <cell r="F7">
            <v>34.35</v>
          </cell>
          <cell r="G7">
            <v>2.2000000000000002</v>
          </cell>
          <cell r="H7">
            <v>0.15</v>
          </cell>
          <cell r="I7">
            <v>0.9</v>
          </cell>
          <cell r="J7">
            <v>0</v>
          </cell>
          <cell r="K7">
            <v>3</v>
          </cell>
          <cell r="L7">
            <v>31.35</v>
          </cell>
          <cell r="M7">
            <v>2.2000000000000002</v>
          </cell>
          <cell r="N7">
            <v>0.15</v>
          </cell>
          <cell r="O7">
            <v>0.9</v>
          </cell>
          <cell r="P7">
            <v>327.52999999999997</v>
          </cell>
          <cell r="Q7">
            <v>850.63</v>
          </cell>
          <cell r="R7">
            <v>0</v>
          </cell>
          <cell r="S7">
            <v>0</v>
          </cell>
          <cell r="T7">
            <v>0</v>
          </cell>
          <cell r="U7">
            <v>3.6855036855036855E-2</v>
          </cell>
          <cell r="V7">
            <v>2.5863183757920604E-3</v>
          </cell>
          <cell r="W7">
            <v>1.7633988925854955E-4</v>
          </cell>
          <cell r="X7">
            <v>1.0580393355512972E-3</v>
          </cell>
          <cell r="Y7">
            <v>4.0675734455638761E-2</v>
          </cell>
          <cell r="Z7">
            <v>0.11159283119103594</v>
          </cell>
        </row>
        <row r="8">
          <cell r="A8" t="str">
            <v>LUPRON</v>
          </cell>
          <cell r="B8" t="str">
            <v>Cancer</v>
          </cell>
          <cell r="C8" t="str">
            <v>LUPRON</v>
          </cell>
          <cell r="D8">
            <v>3</v>
          </cell>
          <cell r="E8">
            <v>0</v>
          </cell>
          <cell r="F8">
            <v>103.05</v>
          </cell>
          <cell r="G8">
            <v>6.6</v>
          </cell>
          <cell r="H8">
            <v>11.25</v>
          </cell>
          <cell r="I8">
            <v>32.909999999999997</v>
          </cell>
          <cell r="J8">
            <v>0</v>
          </cell>
          <cell r="K8">
            <v>3</v>
          </cell>
          <cell r="L8">
            <v>31.35</v>
          </cell>
          <cell r="M8">
            <v>2.1999999999999997</v>
          </cell>
          <cell r="N8">
            <v>3.75</v>
          </cell>
          <cell r="O8">
            <v>10.969999999999999</v>
          </cell>
          <cell r="P8">
            <v>1221.2733333333333</v>
          </cell>
          <cell r="Q8">
            <v>1903.5351605331689</v>
          </cell>
          <cell r="R8">
            <v>7.359</v>
          </cell>
          <cell r="S8">
            <v>0</v>
          </cell>
          <cell r="T8">
            <v>3.8659648387785956E-3</v>
          </cell>
          <cell r="U8">
            <v>1.6469356936500743E-2</v>
          </cell>
          <cell r="V8">
            <v>1.1557443464211047E-3</v>
          </cell>
          <cell r="W8">
            <v>1.9700187723087014E-3</v>
          </cell>
          <cell r="X8">
            <v>5.7629615819270539E-3</v>
          </cell>
          <cell r="Y8">
            <v>2.9224046475936197E-2</v>
          </cell>
          <cell r="Z8">
            <v>4.1980774164669665E-2</v>
          </cell>
        </row>
        <row r="9">
          <cell r="A9" t="str">
            <v>LUPRON DEPOT</v>
          </cell>
          <cell r="B9" t="str">
            <v>Cancer</v>
          </cell>
          <cell r="C9" t="str">
            <v>LUPRON DEPOT</v>
          </cell>
          <cell r="D9">
            <v>41</v>
          </cell>
          <cell r="E9">
            <v>80.441575698757703</v>
          </cell>
          <cell r="F9">
            <v>1408.35</v>
          </cell>
          <cell r="G9">
            <v>90.2</v>
          </cell>
          <cell r="H9">
            <v>153.75</v>
          </cell>
          <cell r="I9">
            <v>449.77</v>
          </cell>
          <cell r="J9">
            <v>1.9619896511892123</v>
          </cell>
          <cell r="K9">
            <v>3</v>
          </cell>
          <cell r="L9">
            <v>31.349999999999994</v>
          </cell>
          <cell r="M9">
            <v>2.2000000000000002</v>
          </cell>
          <cell r="N9">
            <v>3.75</v>
          </cell>
          <cell r="O9">
            <v>10.969999999999999</v>
          </cell>
          <cell r="P9">
            <v>1101.6889999999999</v>
          </cell>
          <cell r="Q9">
            <v>1706.4023488830487</v>
          </cell>
          <cell r="R9">
            <v>0</v>
          </cell>
          <cell r="S9">
            <v>1.1497813821420616E-3</v>
          </cell>
          <cell r="T9">
            <v>0</v>
          </cell>
          <cell r="U9">
            <v>1.8371985962466947E-2</v>
          </cell>
          <cell r="V9">
            <v>1.2892621728046983E-3</v>
          </cell>
          <cell r="W9">
            <v>2.1976059763716446E-3</v>
          </cell>
          <cell r="X9">
            <v>6.4287300162125171E-3</v>
          </cell>
          <cell r="Y9">
            <v>2.9437365509997867E-2</v>
          </cell>
          <cell r="Z9">
            <v>4.8971520870794996E-2</v>
          </cell>
        </row>
        <row r="10">
          <cell r="A10" t="str">
            <v>LUPRON DEPOT-PED</v>
          </cell>
          <cell r="B10" t="str">
            <v>Cancer</v>
          </cell>
          <cell r="C10" t="str">
            <v>LUPRON DEPOT-PED</v>
          </cell>
          <cell r="D10">
            <v>3</v>
          </cell>
          <cell r="E10">
            <v>0</v>
          </cell>
          <cell r="F10">
            <v>103.05</v>
          </cell>
          <cell r="G10">
            <v>6.6</v>
          </cell>
          <cell r="H10">
            <v>11.25</v>
          </cell>
          <cell r="I10">
            <v>32.909999999999997</v>
          </cell>
          <cell r="J10">
            <v>0</v>
          </cell>
          <cell r="K10">
            <v>3</v>
          </cell>
          <cell r="L10">
            <v>31.35</v>
          </cell>
          <cell r="M10">
            <v>2.1999999999999997</v>
          </cell>
          <cell r="N10">
            <v>3.75</v>
          </cell>
          <cell r="O10">
            <v>10.969999999999999</v>
          </cell>
          <cell r="P10">
            <v>3508.38</v>
          </cell>
          <cell r="Q10">
            <v>3213.0277187500001</v>
          </cell>
          <cell r="R10">
            <v>0</v>
          </cell>
          <cell r="S10">
            <v>0</v>
          </cell>
          <cell r="T10">
            <v>0</v>
          </cell>
          <cell r="U10">
            <v>9.75715205226939E-3</v>
          </cell>
          <cell r="V10">
            <v>6.847124247206589E-4</v>
          </cell>
          <cell r="W10">
            <v>1.167123451228396E-3</v>
          </cell>
          <cell r="X10">
            <v>3.4142251359934673E-3</v>
          </cell>
          <cell r="Y10">
            <v>1.5023213064211911E-2</v>
          </cell>
          <cell r="Z10">
            <v>1.461358233714706E-2</v>
          </cell>
        </row>
        <row r="11">
          <cell r="A11" t="str">
            <v>PROLEUKIN</v>
          </cell>
          <cell r="B11" t="str">
            <v>Cancer</v>
          </cell>
          <cell r="C11" t="str">
            <v>PROLEUKIN</v>
          </cell>
          <cell r="D11">
            <v>1</v>
          </cell>
          <cell r="E11">
            <v>0</v>
          </cell>
          <cell r="F11">
            <v>34.35</v>
          </cell>
          <cell r="G11">
            <v>2.2000000000000002</v>
          </cell>
          <cell r="H11">
            <v>3.75</v>
          </cell>
          <cell r="I11">
            <v>12.29</v>
          </cell>
          <cell r="J11">
            <v>0</v>
          </cell>
          <cell r="K11">
            <v>3</v>
          </cell>
          <cell r="L11">
            <v>31.35</v>
          </cell>
          <cell r="M11">
            <v>2.2000000000000002</v>
          </cell>
          <cell r="N11">
            <v>3.75</v>
          </cell>
          <cell r="O11">
            <v>12.29</v>
          </cell>
          <cell r="P11">
            <v>7695.74</v>
          </cell>
          <cell r="Q11">
            <v>15019.373355263158</v>
          </cell>
          <cell r="R11">
            <v>0</v>
          </cell>
          <cell r="S11">
            <v>0</v>
          </cell>
          <cell r="T11">
            <v>0</v>
          </cell>
          <cell r="U11">
            <v>2.0873041277061129E-3</v>
          </cell>
          <cell r="V11">
            <v>1.4647748264604301E-4</v>
          </cell>
          <cell r="W11">
            <v>2.4967752723757333E-4</v>
          </cell>
          <cell r="X11">
            <v>8.182764825999402E-4</v>
          </cell>
          <cell r="Y11">
            <v>3.3017356201896692E-3</v>
          </cell>
          <cell r="Z11">
            <v>6.8336508250018847E-3</v>
          </cell>
        </row>
        <row r="12">
          <cell r="A12" t="str">
            <v>RITUXAN</v>
          </cell>
          <cell r="B12" t="str">
            <v>Cancer</v>
          </cell>
          <cell r="C12" t="str">
            <v>RITUXAN</v>
          </cell>
          <cell r="D12">
            <v>2</v>
          </cell>
          <cell r="E12">
            <v>0</v>
          </cell>
          <cell r="F12">
            <v>68.7</v>
          </cell>
          <cell r="G12">
            <v>4.4000000000000004</v>
          </cell>
          <cell r="H12">
            <v>7.5</v>
          </cell>
          <cell r="I12">
            <v>24.58</v>
          </cell>
          <cell r="J12">
            <v>0</v>
          </cell>
          <cell r="K12">
            <v>3</v>
          </cell>
          <cell r="L12">
            <v>31.35</v>
          </cell>
          <cell r="M12">
            <v>2.2000000000000002</v>
          </cell>
          <cell r="N12">
            <v>3.75</v>
          </cell>
          <cell r="O12">
            <v>12.29</v>
          </cell>
          <cell r="P12">
            <v>3938.1050000000005</v>
          </cell>
          <cell r="Q12">
            <v>4313.148782169118</v>
          </cell>
          <cell r="R12">
            <v>0</v>
          </cell>
          <cell r="S12">
            <v>0</v>
          </cell>
          <cell r="T12">
            <v>0</v>
          </cell>
          <cell r="U12">
            <v>7.2684717322071667E-3</v>
          </cell>
          <cell r="V12">
            <v>5.100681917338363E-4</v>
          </cell>
          <cell r="W12">
            <v>8.6943441772812996E-4</v>
          </cell>
          <cell r="X12">
            <v>2.8494263983676578E-3</v>
          </cell>
          <cell r="Y12">
            <v>1.149740074003679E-2</v>
          </cell>
          <cell r="Z12">
            <v>1.3354138602195725E-2</v>
          </cell>
        </row>
        <row r="13">
          <cell r="A13" t="str">
            <v>SANDOSTATIN</v>
          </cell>
          <cell r="B13" t="str">
            <v>Cancer</v>
          </cell>
          <cell r="C13" t="str">
            <v>SANDOSTATIN</v>
          </cell>
          <cell r="D13">
            <v>8</v>
          </cell>
          <cell r="E13">
            <v>223.676030867793</v>
          </cell>
          <cell r="F13">
            <v>274.8</v>
          </cell>
          <cell r="G13">
            <v>17.600000000000001</v>
          </cell>
          <cell r="H13">
            <v>30</v>
          </cell>
          <cell r="I13">
            <v>98.32</v>
          </cell>
          <cell r="J13">
            <v>27.959503858474125</v>
          </cell>
          <cell r="K13">
            <v>3</v>
          </cell>
          <cell r="L13">
            <v>31.35</v>
          </cell>
          <cell r="M13">
            <v>2.2000000000000002</v>
          </cell>
          <cell r="N13">
            <v>3.75</v>
          </cell>
          <cell r="O13">
            <v>12.29</v>
          </cell>
          <cell r="P13">
            <v>4608.83</v>
          </cell>
          <cell r="Q13">
            <v>6865.0619057606264</v>
          </cell>
          <cell r="R13">
            <v>14.319000000000003</v>
          </cell>
          <cell r="S13">
            <v>4.0727242146225487E-3</v>
          </cell>
          <cell r="T13">
            <v>2.0857787149719089E-3</v>
          </cell>
          <cell r="U13">
            <v>4.5666012091884443E-3</v>
          </cell>
          <cell r="V13">
            <v>3.2046324275006625E-4</v>
          </cell>
          <cell r="W13">
            <v>5.4624416377852198E-4</v>
          </cell>
          <cell r="X13">
            <v>1.7902242060901428E-3</v>
          </cell>
          <cell r="Y13">
            <v>1.3382035751401632E-2</v>
          </cell>
          <cell r="Z13">
            <v>1.7477213058080702E-2</v>
          </cell>
        </row>
        <row r="14">
          <cell r="A14" t="str">
            <v>TEMODAR</v>
          </cell>
          <cell r="B14" t="str">
            <v>Cancer</v>
          </cell>
          <cell r="C14" t="str">
            <v>TEMODAR</v>
          </cell>
          <cell r="D14">
            <v>12</v>
          </cell>
          <cell r="E14">
            <v>0</v>
          </cell>
          <cell r="F14">
            <v>412.2</v>
          </cell>
          <cell r="G14">
            <v>26.4</v>
          </cell>
          <cell r="H14">
            <v>1.7999999999999998</v>
          </cell>
          <cell r="I14">
            <v>10.8</v>
          </cell>
          <cell r="J14">
            <v>0</v>
          </cell>
          <cell r="K14">
            <v>3</v>
          </cell>
          <cell r="L14">
            <v>31.35</v>
          </cell>
          <cell r="M14">
            <v>2.1999999999999997</v>
          </cell>
          <cell r="N14">
            <v>0.15</v>
          </cell>
          <cell r="O14">
            <v>0.9</v>
          </cell>
          <cell r="P14">
            <v>974.57583333333332</v>
          </cell>
          <cell r="Q14">
            <v>3145.0157533842944</v>
          </cell>
          <cell r="R14">
            <v>0</v>
          </cell>
          <cell r="S14">
            <v>0</v>
          </cell>
          <cell r="T14">
            <v>0</v>
          </cell>
          <cell r="U14">
            <v>9.96815356688272E-3</v>
          </cell>
          <cell r="V14">
            <v>6.9951954855317327E-4</v>
          </cell>
          <cell r="W14">
            <v>4.7694514674080001E-5</v>
          </cell>
          <cell r="X14">
            <v>2.8616708804448E-4</v>
          </cell>
          <cell r="Y14">
            <v>1.1001534718154453E-2</v>
          </cell>
          <cell r="Z14">
            <v>3.7503495110265919E-2</v>
          </cell>
        </row>
        <row r="15">
          <cell r="A15" t="str">
            <v>XELODA</v>
          </cell>
          <cell r="B15" t="str">
            <v>Cancer</v>
          </cell>
          <cell r="C15" t="str">
            <v>XELODA</v>
          </cell>
          <cell r="D15">
            <v>20</v>
          </cell>
          <cell r="E15">
            <v>2.4551026467534101</v>
          </cell>
          <cell r="F15">
            <v>687</v>
          </cell>
          <cell r="G15">
            <v>44</v>
          </cell>
          <cell r="H15">
            <v>3</v>
          </cell>
          <cell r="I15">
            <v>18</v>
          </cell>
          <cell r="J15">
            <v>0.12275513233767051</v>
          </cell>
          <cell r="K15">
            <v>3</v>
          </cell>
          <cell r="L15">
            <v>31.35</v>
          </cell>
          <cell r="M15">
            <v>2.2000000000000002</v>
          </cell>
          <cell r="N15">
            <v>0.15</v>
          </cell>
          <cell r="O15">
            <v>0.9</v>
          </cell>
          <cell r="P15">
            <v>2029.1525000000001</v>
          </cell>
          <cell r="Q15">
            <v>2562.1679536679535</v>
          </cell>
          <cell r="R15">
            <v>0</v>
          </cell>
          <cell r="S15">
            <v>4.7910650104703896E-5</v>
          </cell>
          <cell r="T15">
            <v>0</v>
          </cell>
          <cell r="U15">
            <v>1.2235731836049197E-2</v>
          </cell>
          <cell r="V15">
            <v>8.5864784814380327E-4</v>
          </cell>
          <cell r="W15">
            <v>5.8544171464350219E-5</v>
          </cell>
          <cell r="X15">
            <v>3.5126502878610134E-4</v>
          </cell>
          <cell r="Y15">
            <v>1.3552099534548157E-2</v>
          </cell>
          <cell r="Z15">
            <v>1.8072941847563282E-2</v>
          </cell>
        </row>
        <row r="16">
          <cell r="A16" t="str">
            <v>ZOLADEX</v>
          </cell>
          <cell r="B16" t="str">
            <v>Cancer</v>
          </cell>
          <cell r="C16" t="str">
            <v>ZOLADEX</v>
          </cell>
          <cell r="D16">
            <v>1</v>
          </cell>
          <cell r="E16">
            <v>0</v>
          </cell>
          <cell r="F16">
            <v>34.35</v>
          </cell>
          <cell r="G16">
            <v>2.2000000000000002</v>
          </cell>
          <cell r="H16">
            <v>3.75</v>
          </cell>
          <cell r="I16">
            <v>12.29</v>
          </cell>
          <cell r="J16">
            <v>0</v>
          </cell>
          <cell r="K16">
            <v>3</v>
          </cell>
          <cell r="L16">
            <v>31.35</v>
          </cell>
          <cell r="M16">
            <v>2.2000000000000002</v>
          </cell>
          <cell r="N16">
            <v>3.75</v>
          </cell>
          <cell r="O16">
            <v>12.29</v>
          </cell>
          <cell r="P16">
            <v>1002.5</v>
          </cell>
          <cell r="Q16">
            <v>1359.5101326552012</v>
          </cell>
          <cell r="R16">
            <v>0</v>
          </cell>
          <cell r="S16">
            <v>0</v>
          </cell>
          <cell r="T16">
            <v>0</v>
          </cell>
          <cell r="U16">
            <v>2.3059776640849048E-2</v>
          </cell>
          <cell r="V16">
            <v>1.6182299397087053E-3</v>
          </cell>
          <cell r="W16">
            <v>2.7583464881398381E-3</v>
          </cell>
          <cell r="X16">
            <v>9.0400208904636292E-3</v>
          </cell>
          <cell r="Y16">
            <v>3.6476373959161222E-2</v>
          </cell>
          <cell r="Z16">
            <v>5.2458852867830426E-2</v>
          </cell>
        </row>
        <row r="17">
          <cell r="A17" t="str">
            <v>PULMOZYME</v>
          </cell>
          <cell r="B17" t="str">
            <v>Cystic Fibrosis</v>
          </cell>
          <cell r="C17" t="str">
            <v>PULMOZYME</v>
          </cell>
          <cell r="D17">
            <v>10</v>
          </cell>
          <cell r="E17">
            <v>554.58602679391004</v>
          </cell>
          <cell r="F17">
            <v>343.5</v>
          </cell>
          <cell r="G17">
            <v>22</v>
          </cell>
          <cell r="H17">
            <v>37.5</v>
          </cell>
          <cell r="I17">
            <v>122.9</v>
          </cell>
          <cell r="J17">
            <v>55.458602679391007</v>
          </cell>
          <cell r="K17">
            <v>3</v>
          </cell>
          <cell r="L17">
            <v>31.35</v>
          </cell>
          <cell r="M17">
            <v>2.2000000000000002</v>
          </cell>
          <cell r="N17">
            <v>3.75</v>
          </cell>
          <cell r="O17">
            <v>12.290000000000001</v>
          </cell>
          <cell r="P17">
            <v>3536.2629999999999</v>
          </cell>
          <cell r="Q17">
            <v>4772.3205128205127</v>
          </cell>
          <cell r="R17">
            <v>0</v>
          </cell>
          <cell r="S17">
            <v>1.162088810472919E-2</v>
          </cell>
          <cell r="T17">
            <v>0</v>
          </cell>
          <cell r="U17">
            <v>6.5691312886006648E-3</v>
          </cell>
          <cell r="V17">
            <v>4.6099166937548528E-4</v>
          </cell>
          <cell r="W17">
            <v>7.8578125461730439E-4</v>
          </cell>
          <cell r="X17">
            <v>2.5752670984657789E-3</v>
          </cell>
          <cell r="Y17">
            <v>2.2012059415788428E-2</v>
          </cell>
          <cell r="Z17">
            <v>3.0554458952682825E-2</v>
          </cell>
        </row>
        <row r="18">
          <cell r="A18" t="str">
            <v>TOBI</v>
          </cell>
          <cell r="B18" t="str">
            <v>Cystic Fibrosis</v>
          </cell>
          <cell r="C18" t="str">
            <v>TOBI</v>
          </cell>
          <cell r="D18">
            <v>7</v>
          </cell>
          <cell r="E18">
            <v>728.233846153846</v>
          </cell>
          <cell r="F18">
            <v>240.45</v>
          </cell>
          <cell r="G18">
            <v>15.4</v>
          </cell>
          <cell r="H18">
            <v>26.25</v>
          </cell>
          <cell r="I18">
            <v>86.03</v>
          </cell>
          <cell r="J18">
            <v>104.03340659340657</v>
          </cell>
          <cell r="K18">
            <v>3</v>
          </cell>
          <cell r="L18">
            <v>31.35</v>
          </cell>
          <cell r="M18">
            <v>2.2000000000000002</v>
          </cell>
          <cell r="N18">
            <v>3.75</v>
          </cell>
          <cell r="O18">
            <v>12.290000000000001</v>
          </cell>
          <cell r="P18">
            <v>4407.2171428571428</v>
          </cell>
          <cell r="Q18">
            <v>5137.0988461538464</v>
          </cell>
          <cell r="R18">
            <v>0</v>
          </cell>
          <cell r="S18">
            <v>2.0251392801463521E-2</v>
          </cell>
          <cell r="T18">
            <v>0</v>
          </cell>
          <cell r="U18">
            <v>6.1026662984053331E-3</v>
          </cell>
          <cell r="V18">
            <v>4.2825728409861988E-4</v>
          </cell>
          <cell r="W18">
            <v>7.2998400698628388E-4</v>
          </cell>
          <cell r="X18">
            <v>2.3924009188963811E-3</v>
          </cell>
          <cell r="Y18">
            <v>2.9904701309850141E-2</v>
          </cell>
          <cell r="Z18">
            <v>3.5537937323385345E-2</v>
          </cell>
        </row>
        <row r="19">
          <cell r="A19" t="str">
            <v>FRAGMIN</v>
          </cell>
          <cell r="B19" t="str">
            <v>DVT/Anticoagulation</v>
          </cell>
          <cell r="C19" t="str">
            <v>FRAGMIN</v>
          </cell>
          <cell r="D19">
            <v>5</v>
          </cell>
          <cell r="E19">
            <v>42.010952380952403</v>
          </cell>
          <cell r="F19">
            <v>171.75</v>
          </cell>
          <cell r="G19">
            <v>8.8000000000000007</v>
          </cell>
          <cell r="H19">
            <v>0.75</v>
          </cell>
          <cell r="I19">
            <v>4.5</v>
          </cell>
          <cell r="J19">
            <v>8.40219047619048</v>
          </cell>
          <cell r="K19">
            <v>3</v>
          </cell>
          <cell r="L19">
            <v>31.35</v>
          </cell>
          <cell r="M19">
            <v>1.7600000000000002</v>
          </cell>
          <cell r="N19">
            <v>0.15</v>
          </cell>
          <cell r="O19">
            <v>0.9</v>
          </cell>
          <cell r="P19">
            <v>1424.18</v>
          </cell>
          <cell r="Q19">
            <v>2775.1417783539869</v>
          </cell>
          <cell r="R19">
            <v>2.0910000000000002</v>
          </cell>
          <cell r="S19">
            <v>3.0276617006479759E-3</v>
          </cell>
          <cell r="T19">
            <v>7.5347501749630603E-4</v>
          </cell>
          <cell r="U19">
            <v>1.1296720133194259E-2</v>
          </cell>
          <cell r="V19">
            <v>6.3420183203897595E-4</v>
          </cell>
          <cell r="W19">
            <v>5.4051292503321804E-5</v>
          </cell>
          <cell r="X19">
            <v>3.2430775501993088E-4</v>
          </cell>
          <cell r="Y19">
            <v>1.6090417730900773E-2</v>
          </cell>
          <cell r="Z19">
            <v>2.4119142243255769E-2</v>
          </cell>
        </row>
        <row r="20">
          <cell r="A20" t="str">
            <v>LOVENOX</v>
          </cell>
          <cell r="B20" t="str">
            <v>DVT/Anticoagulation</v>
          </cell>
          <cell r="C20" t="str">
            <v>LOVENOX</v>
          </cell>
          <cell r="D20">
            <v>17</v>
          </cell>
          <cell r="E20">
            <v>197.14824654670599</v>
          </cell>
          <cell r="F20">
            <v>583.95000000000005</v>
          </cell>
          <cell r="G20">
            <v>37.4</v>
          </cell>
          <cell r="H20">
            <v>63.75</v>
          </cell>
          <cell r="I20">
            <v>208.93</v>
          </cell>
          <cell r="J20">
            <v>11.596955679217999</v>
          </cell>
          <cell r="K20">
            <v>3</v>
          </cell>
          <cell r="L20">
            <v>31.35</v>
          </cell>
          <cell r="M20">
            <v>2.1999999999999997</v>
          </cell>
          <cell r="N20">
            <v>3.75</v>
          </cell>
          <cell r="O20">
            <v>12.290000000000001</v>
          </cell>
          <cell r="P20">
            <v>1848.9258823529412</v>
          </cell>
          <cell r="Q20">
            <v>4343.4105722510649</v>
          </cell>
          <cell r="R20">
            <v>2.0910000000000002</v>
          </cell>
          <cell r="S20">
            <v>2.6700113853633757E-3</v>
          </cell>
          <cell r="T20">
            <v>4.8141891382750282E-4</v>
          </cell>
          <cell r="U20">
            <v>7.2178302001397483E-3</v>
          </cell>
          <cell r="V20">
            <v>5.0651440000980675E-4</v>
          </cell>
          <cell r="W20">
            <v>8.6337681819853443E-4</v>
          </cell>
          <cell r="X20">
            <v>2.8295736255093303E-3</v>
          </cell>
          <cell r="Y20">
            <v>1.4568725343048297E-2</v>
          </cell>
          <cell r="Z20">
            <v>3.4715807860039118E-2</v>
          </cell>
        </row>
        <row r="21">
          <cell r="A21" t="str">
            <v>CEREZYME</v>
          </cell>
          <cell r="B21" t="str">
            <v>Gaucher's</v>
          </cell>
          <cell r="C21" t="str">
            <v>CEREZYME</v>
          </cell>
          <cell r="D21">
            <v>1</v>
          </cell>
          <cell r="E21">
            <v>0</v>
          </cell>
          <cell r="F21">
            <v>34.35</v>
          </cell>
          <cell r="G21">
            <v>2.2000000000000002</v>
          </cell>
          <cell r="H21">
            <v>3.75</v>
          </cell>
          <cell r="I21">
            <v>13.52</v>
          </cell>
          <cell r="J21">
            <v>0</v>
          </cell>
          <cell r="K21">
            <v>3</v>
          </cell>
          <cell r="L21">
            <v>31.35</v>
          </cell>
          <cell r="M21">
            <v>2.2000000000000002</v>
          </cell>
          <cell r="N21">
            <v>3.75</v>
          </cell>
          <cell r="O21">
            <v>13.52</v>
          </cell>
          <cell r="P21">
            <v>18870</v>
          </cell>
          <cell r="Q21">
            <v>73857.692307692312</v>
          </cell>
          <cell r="R21">
            <v>0</v>
          </cell>
          <cell r="S21">
            <v>0</v>
          </cell>
          <cell r="T21">
            <v>0</v>
          </cell>
          <cell r="U21">
            <v>4.2446492735510074E-4</v>
          </cell>
          <cell r="V21">
            <v>2.9787012445971985E-5</v>
          </cell>
          <cell r="W21">
            <v>5.0773316669270426E-5</v>
          </cell>
          <cell r="X21">
            <v>1.8305473103160964E-4</v>
          </cell>
          <cell r="Y21">
            <v>6.8807998750195268E-4</v>
          </cell>
          <cell r="Z21">
            <v>2.8521462639109697E-3</v>
          </cell>
        </row>
        <row r="22">
          <cell r="A22" t="str">
            <v>GENOTROPIN</v>
          </cell>
          <cell r="B22" t="str">
            <v>Growth Hormone</v>
          </cell>
          <cell r="C22" t="str">
            <v>GENOTROPIN</v>
          </cell>
          <cell r="D22">
            <v>26</v>
          </cell>
          <cell r="E22">
            <v>585.87431294542603</v>
          </cell>
          <cell r="F22">
            <v>893.1</v>
          </cell>
          <cell r="G22">
            <v>57.2</v>
          </cell>
          <cell r="H22">
            <v>97.5</v>
          </cell>
          <cell r="I22">
            <v>351.52</v>
          </cell>
          <cell r="J22">
            <v>22.533627420977925</v>
          </cell>
          <cell r="K22">
            <v>3</v>
          </cell>
          <cell r="L22">
            <v>31.35</v>
          </cell>
          <cell r="M22">
            <v>2.2000000000000002</v>
          </cell>
          <cell r="N22">
            <v>3.75</v>
          </cell>
          <cell r="O22">
            <v>13.52</v>
          </cell>
          <cell r="P22">
            <v>3349.8288461538468</v>
          </cell>
          <cell r="Q22">
            <v>5109.6730172724465</v>
          </cell>
          <cell r="R22">
            <v>2.6189999999999998</v>
          </cell>
          <cell r="S22">
            <v>4.4099940142562043E-3</v>
          </cell>
          <cell r="T22">
            <v>5.1255725975945664E-4</v>
          </cell>
          <cell r="U22">
            <v>6.135421952447105E-3</v>
          </cell>
          <cell r="V22">
            <v>4.305559264875161E-4</v>
          </cell>
          <cell r="W22">
            <v>7.3390214742190241E-4</v>
          </cell>
          <cell r="X22">
            <v>2.6459618755050986E-3</v>
          </cell>
          <cell r="Y22">
            <v>1.4868393175877282E-2</v>
          </cell>
          <cell r="Z22">
            <v>2.2793292113608851E-2</v>
          </cell>
        </row>
        <row r="23">
          <cell r="A23" t="str">
            <v>HUMATROPE</v>
          </cell>
          <cell r="B23" t="str">
            <v>Growth Hormone</v>
          </cell>
          <cell r="C23" t="str">
            <v>HUMATROPE</v>
          </cell>
          <cell r="D23">
            <v>18</v>
          </cell>
          <cell r="E23">
            <v>1151.04766200413</v>
          </cell>
          <cell r="F23">
            <v>618.29999999999995</v>
          </cell>
          <cell r="G23">
            <v>39.6</v>
          </cell>
          <cell r="H23">
            <v>67.5</v>
          </cell>
          <cell r="I23">
            <v>243.36</v>
          </cell>
          <cell r="J23">
            <v>63.947092333562779</v>
          </cell>
          <cell r="K23">
            <v>3</v>
          </cell>
          <cell r="L23">
            <v>31.349999999999994</v>
          </cell>
          <cell r="M23">
            <v>2.2000000000000002</v>
          </cell>
          <cell r="N23">
            <v>3.75</v>
          </cell>
          <cell r="O23">
            <v>13.520000000000001</v>
          </cell>
          <cell r="P23">
            <v>4942.8072222222218</v>
          </cell>
          <cell r="Q23">
            <v>6134.4970588235292</v>
          </cell>
          <cell r="R23">
            <v>19.719000000000001</v>
          </cell>
          <cell r="S23">
            <v>1.0424178497499602E-2</v>
          </cell>
          <cell r="T23">
            <v>3.2144444460426068E-3</v>
          </cell>
          <cell r="U23">
            <v>5.1104433989267051E-3</v>
          </cell>
          <cell r="V23">
            <v>3.5862760694222503E-4</v>
          </cell>
          <cell r="W23">
            <v>6.1129705728788354E-4</v>
          </cell>
          <cell r="X23">
            <v>2.203929657208583E-3</v>
          </cell>
          <cell r="Y23">
            <v>2.1922920663907608E-2</v>
          </cell>
          <cell r="Z23">
            <v>2.3825952953232105E-2</v>
          </cell>
        </row>
        <row r="24">
          <cell r="A24" t="str">
            <v>NORDITROPIN</v>
          </cell>
          <cell r="B24" t="str">
            <v>Growth Hormone</v>
          </cell>
          <cell r="C24" t="str">
            <v>NORDITROPIN</v>
          </cell>
          <cell r="D24">
            <v>6</v>
          </cell>
          <cell r="E24">
            <v>0</v>
          </cell>
          <cell r="F24">
            <v>206.1</v>
          </cell>
          <cell r="G24">
            <v>13.2</v>
          </cell>
          <cell r="H24">
            <v>22.5</v>
          </cell>
          <cell r="I24">
            <v>81.12</v>
          </cell>
          <cell r="J24">
            <v>0</v>
          </cell>
          <cell r="K24">
            <v>3</v>
          </cell>
          <cell r="L24">
            <v>31.35</v>
          </cell>
          <cell r="M24">
            <v>2.1999999999999997</v>
          </cell>
          <cell r="N24">
            <v>3.75</v>
          </cell>
          <cell r="O24">
            <v>13.520000000000001</v>
          </cell>
          <cell r="P24">
            <v>4418.4316666666664</v>
          </cell>
          <cell r="Q24">
            <v>7383.1743899828771</v>
          </cell>
          <cell r="R24">
            <v>19.719000000000001</v>
          </cell>
          <cell r="S24">
            <v>0</v>
          </cell>
          <cell r="T24">
            <v>2.6708024162010527E-3</v>
          </cell>
          <cell r="U24">
            <v>4.2461410694205086E-3</v>
          </cell>
          <cell r="V24">
            <v>2.9797481188915839E-4</v>
          </cell>
          <cell r="W24">
            <v>5.0791161117470188E-4</v>
          </cell>
          <cell r="X24">
            <v>1.8311906621551921E-3</v>
          </cell>
          <cell r="Y24">
            <v>9.5540205708406142E-3</v>
          </cell>
          <cell r="Z24">
            <v>1.2180792656821295E-2</v>
          </cell>
        </row>
        <row r="25">
          <cell r="A25" t="str">
            <v>NUTROPIN</v>
          </cell>
          <cell r="B25" t="str">
            <v>Growth Hormone</v>
          </cell>
          <cell r="C25" t="str">
            <v>NUTROPIN</v>
          </cell>
          <cell r="D25">
            <v>13</v>
          </cell>
          <cell r="E25">
            <v>572.43629700832798</v>
          </cell>
          <cell r="F25">
            <v>446.55</v>
          </cell>
          <cell r="G25">
            <v>28.6</v>
          </cell>
          <cell r="H25">
            <v>48.75</v>
          </cell>
          <cell r="I25">
            <v>175.76</v>
          </cell>
          <cell r="J25">
            <v>44.033561308332921</v>
          </cell>
          <cell r="K25">
            <v>3</v>
          </cell>
          <cell r="L25">
            <v>31.35</v>
          </cell>
          <cell r="M25">
            <v>2.2000000000000002</v>
          </cell>
          <cell r="N25">
            <v>3.75</v>
          </cell>
          <cell r="O25">
            <v>13.52</v>
          </cell>
          <cell r="P25">
            <v>7683.6823076923074</v>
          </cell>
          <cell r="Q25">
            <v>9841.394886363636</v>
          </cell>
          <cell r="R25">
            <v>14.319000000000003</v>
          </cell>
          <cell r="S25">
            <v>4.474321152314129E-3</v>
          </cell>
          <cell r="T25">
            <v>1.4549766740729604E-3</v>
          </cell>
          <cell r="U25">
            <v>3.1855240402393534E-3</v>
          </cell>
          <cell r="V25">
            <v>2.2354554668346341E-4</v>
          </cell>
          <cell r="W25">
            <v>3.8104354548317622E-4</v>
          </cell>
          <cell r="X25">
            <v>1.3737889959820112E-3</v>
          </cell>
          <cell r="Y25">
            <v>1.1093199954775094E-2</v>
          </cell>
          <cell r="Z25">
            <v>1.2735242998057001E-2</v>
          </cell>
        </row>
        <row r="26">
          <cell r="A26" t="str">
            <v>NUTROPIN AQ</v>
          </cell>
          <cell r="B26" t="str">
            <v>Growth Hormone</v>
          </cell>
          <cell r="C26" t="str">
            <v>NUTROPIN AQ</v>
          </cell>
          <cell r="D26">
            <v>23</v>
          </cell>
          <cell r="E26">
            <v>867.86882335897303</v>
          </cell>
          <cell r="F26">
            <v>790.05</v>
          </cell>
          <cell r="G26">
            <v>50.6</v>
          </cell>
          <cell r="H26">
            <v>86.25</v>
          </cell>
          <cell r="I26">
            <v>310.95999999999998</v>
          </cell>
          <cell r="J26">
            <v>37.733427102564043</v>
          </cell>
          <cell r="K26">
            <v>3</v>
          </cell>
          <cell r="L26">
            <v>31.35</v>
          </cell>
          <cell r="M26">
            <v>2.2000000000000002</v>
          </cell>
          <cell r="N26">
            <v>3.75</v>
          </cell>
          <cell r="O26">
            <v>13.52</v>
          </cell>
          <cell r="P26">
            <v>5031.1539130434785</v>
          </cell>
          <cell r="Q26">
            <v>7518.2298488664983</v>
          </cell>
          <cell r="R26">
            <v>14.319000000000003</v>
          </cell>
          <cell r="S26">
            <v>5.0189243826128833E-3</v>
          </cell>
          <cell r="T26">
            <v>1.9045706619569283E-3</v>
          </cell>
          <cell r="U26">
            <v>4.169864533301885E-3</v>
          </cell>
          <cell r="V26">
            <v>2.9262207251241299E-4</v>
          </cell>
          <cell r="W26">
            <v>4.9878762360070395E-4</v>
          </cell>
          <cell r="X26">
            <v>1.7982956456217378E-3</v>
          </cell>
          <cell r="Y26">
            <v>1.3683064919606552E-2</v>
          </cell>
          <cell r="Z26">
            <v>1.8197301987762277E-2</v>
          </cell>
        </row>
        <row r="27">
          <cell r="A27" t="str">
            <v>NUTROPIN DEPOT</v>
          </cell>
          <cell r="B27" t="str">
            <v>Growth Hormone</v>
          </cell>
          <cell r="C27" t="str">
            <v>NUTROPIN DEPOT</v>
          </cell>
          <cell r="D27">
            <v>23</v>
          </cell>
          <cell r="E27">
            <v>867.86882335897303</v>
          </cell>
          <cell r="F27">
            <v>790.05</v>
          </cell>
          <cell r="G27">
            <v>50.6</v>
          </cell>
          <cell r="H27">
            <v>86.25</v>
          </cell>
          <cell r="I27">
            <v>310.95999999999998</v>
          </cell>
          <cell r="J27">
            <v>37.733427102564043</v>
          </cell>
          <cell r="K27">
            <v>3</v>
          </cell>
          <cell r="L27">
            <v>31.35</v>
          </cell>
          <cell r="M27">
            <v>2.2000000000000002</v>
          </cell>
          <cell r="N27">
            <v>3.75</v>
          </cell>
          <cell r="O27">
            <v>13.52</v>
          </cell>
          <cell r="P27">
            <v>5031.1539130434785</v>
          </cell>
          <cell r="Q27">
            <v>6193.94</v>
          </cell>
          <cell r="R27">
            <v>2.6189999999999998</v>
          </cell>
          <cell r="S27">
            <v>6.0919910594167924E-3</v>
          </cell>
          <cell r="T27">
            <v>4.2283263964455579E-4</v>
          </cell>
          <cell r="U27">
            <v>5.0613987219766425E-3</v>
          </cell>
          <cell r="V27">
            <v>3.5518587522643104E-4</v>
          </cell>
          <cell r="W27">
            <v>6.0543046913596197E-4</v>
          </cell>
          <cell r="X27">
            <v>2.1827786513915213E-3</v>
          </cell>
          <cell r="Y27">
            <v>1.4719617416791904E-2</v>
          </cell>
          <cell r="Z27" t="e">
            <v>#N/A</v>
          </cell>
        </row>
        <row r="28">
          <cell r="A28" t="str">
            <v>PROTROPIN</v>
          </cell>
          <cell r="B28" t="str">
            <v>Growth Hormone</v>
          </cell>
          <cell r="C28" t="str">
            <v>PROTROPIN</v>
          </cell>
          <cell r="D28">
            <v>1</v>
          </cell>
          <cell r="E28">
            <v>0</v>
          </cell>
          <cell r="F28">
            <v>34.35</v>
          </cell>
          <cell r="G28">
            <v>2.2000000000000002</v>
          </cell>
          <cell r="H28">
            <v>3.75</v>
          </cell>
          <cell r="I28">
            <v>13.52</v>
          </cell>
          <cell r="J28">
            <v>0</v>
          </cell>
          <cell r="K28">
            <v>3</v>
          </cell>
          <cell r="L28">
            <v>31.35</v>
          </cell>
          <cell r="M28">
            <v>2.2000000000000002</v>
          </cell>
          <cell r="N28">
            <v>3.75</v>
          </cell>
          <cell r="O28">
            <v>13.52</v>
          </cell>
          <cell r="P28">
            <v>7021.67</v>
          </cell>
          <cell r="Q28">
            <v>10316.878048780487</v>
          </cell>
          <cell r="R28">
            <v>14.319000000000003</v>
          </cell>
          <cell r="S28">
            <v>0</v>
          </cell>
          <cell r="T28">
            <v>1.3879198660967586E-3</v>
          </cell>
          <cell r="U28">
            <v>3.0387099519612669E-3</v>
          </cell>
          <cell r="V28">
            <v>2.132428036464047E-4</v>
          </cell>
          <cell r="W28">
            <v>3.6348205167000799E-4</v>
          </cell>
          <cell r="X28">
            <v>1.3104739569542688E-3</v>
          </cell>
          <cell r="Y28">
            <v>6.3138286303287064E-3</v>
          </cell>
          <cell r="Z28">
            <v>7.6648432637819773E-3</v>
          </cell>
        </row>
        <row r="29">
          <cell r="A29" t="str">
            <v>SAIZEN</v>
          </cell>
          <cell r="B29" t="str">
            <v>Growth Hormone</v>
          </cell>
          <cell r="C29" t="str">
            <v>SAIZEN</v>
          </cell>
          <cell r="D29">
            <v>6</v>
          </cell>
          <cell r="E29">
            <v>0</v>
          </cell>
          <cell r="F29">
            <v>206.1</v>
          </cell>
          <cell r="G29">
            <v>13.2</v>
          </cell>
          <cell r="H29">
            <v>22.5</v>
          </cell>
          <cell r="I29">
            <v>65.819999999999993</v>
          </cell>
          <cell r="J29">
            <v>0</v>
          </cell>
          <cell r="K29">
            <v>3</v>
          </cell>
          <cell r="L29">
            <v>31.35</v>
          </cell>
          <cell r="M29">
            <v>2.1999999999999997</v>
          </cell>
          <cell r="N29">
            <v>3.75</v>
          </cell>
          <cell r="O29">
            <v>10.969999999999999</v>
          </cell>
          <cell r="P29">
            <v>2652.0783333333334</v>
          </cell>
          <cell r="Q29">
            <v>5396.2423367834399</v>
          </cell>
          <cell r="R29">
            <v>14.319000000000003</v>
          </cell>
          <cell r="S29">
            <v>0</v>
          </cell>
          <cell r="T29">
            <v>2.6535131497699171E-3</v>
          </cell>
          <cell r="U29">
            <v>5.8095982432632785E-3</v>
          </cell>
          <cell r="V29">
            <v>4.0769110479040542E-4</v>
          </cell>
          <cell r="W29">
            <v>6.9492801952910027E-4</v>
          </cell>
          <cell r="X29">
            <v>2.0328960997957946E-3</v>
          </cell>
          <cell r="Y29">
            <v>1.1598626617148495E-2</v>
          </cell>
          <cell r="Z29">
            <v>1.9332008167179577E-2</v>
          </cell>
        </row>
        <row r="30">
          <cell r="A30" t="str">
            <v>SEROSTIM</v>
          </cell>
          <cell r="B30" t="str">
            <v>Growth Hormone</v>
          </cell>
          <cell r="C30" t="str">
            <v>SEROSTIM</v>
          </cell>
          <cell r="D30">
            <v>3</v>
          </cell>
          <cell r="E30">
            <v>0</v>
          </cell>
          <cell r="F30">
            <v>103.05</v>
          </cell>
          <cell r="G30">
            <v>6.6</v>
          </cell>
          <cell r="H30">
            <v>11.25</v>
          </cell>
          <cell r="I30">
            <v>32.909999999999997</v>
          </cell>
          <cell r="J30">
            <v>0</v>
          </cell>
          <cell r="K30">
            <v>3</v>
          </cell>
          <cell r="L30">
            <v>31.35</v>
          </cell>
          <cell r="M30">
            <v>2.1999999999999997</v>
          </cell>
          <cell r="N30">
            <v>3.75</v>
          </cell>
          <cell r="O30">
            <v>10.969999999999999</v>
          </cell>
          <cell r="P30">
            <v>10866.24</v>
          </cell>
          <cell r="Q30">
            <v>17465.28</v>
          </cell>
          <cell r="R30">
            <v>14.319000000000003</v>
          </cell>
          <cell r="S30">
            <v>0</v>
          </cell>
          <cell r="T30">
            <v>8.1985516407409467E-4</v>
          </cell>
          <cell r="U30">
            <v>1.7949898312537792E-3</v>
          </cell>
          <cell r="V30">
            <v>1.2596419868447572E-4</v>
          </cell>
          <cell r="W30">
            <v>2.1471170230308361E-4</v>
          </cell>
          <cell r="X30">
            <v>6.2810329980395388E-4</v>
          </cell>
          <cell r="Y30">
            <v>3.5836241961193869E-3</v>
          </cell>
          <cell r="Z30">
            <v>4.7182834172630091E-3</v>
          </cell>
        </row>
        <row r="31">
          <cell r="A31" t="str">
            <v>MONARC-M</v>
          </cell>
          <cell r="B31" t="str">
            <v>Hemophilia</v>
          </cell>
          <cell r="C31" t="str">
            <v>MONARC-M</v>
          </cell>
          <cell r="D31">
            <v>1</v>
          </cell>
          <cell r="E31">
            <v>0</v>
          </cell>
          <cell r="F31">
            <v>34.35</v>
          </cell>
          <cell r="G31">
            <v>2.2000000000000002</v>
          </cell>
          <cell r="H31">
            <v>3.75</v>
          </cell>
          <cell r="I31">
            <v>12.29</v>
          </cell>
          <cell r="J31">
            <v>0</v>
          </cell>
          <cell r="K31">
            <v>3</v>
          </cell>
          <cell r="L31">
            <v>31.35</v>
          </cell>
          <cell r="M31">
            <v>2.2000000000000002</v>
          </cell>
          <cell r="N31">
            <v>3.75</v>
          </cell>
          <cell r="O31">
            <v>12.29</v>
          </cell>
          <cell r="P31">
            <v>6611.64</v>
          </cell>
          <cell r="Q31">
            <v>9299.0703125</v>
          </cell>
          <cell r="R31">
            <v>63.12</v>
          </cell>
          <cell r="S31">
            <v>0</v>
          </cell>
          <cell r="T31">
            <v>6.7877753236420639E-3</v>
          </cell>
          <cell r="U31">
            <v>3.371304759128307E-3</v>
          </cell>
          <cell r="V31">
            <v>2.3658279011426716E-4</v>
          </cell>
          <cell r="W31">
            <v>4.0326611951295536E-4</v>
          </cell>
          <cell r="X31">
            <v>1.3216374956837923E-3</v>
          </cell>
          <cell r="Y31">
            <v>1.2120566488081387E-2</v>
          </cell>
          <cell r="Z31">
            <v>7.9541535836796916E-3</v>
          </cell>
        </row>
        <row r="32">
          <cell r="A32" t="str">
            <v>STIMATE</v>
          </cell>
          <cell r="B32" t="str">
            <v>Hemophilia</v>
          </cell>
          <cell r="C32" t="str">
            <v>STIMATE</v>
          </cell>
          <cell r="D32">
            <v>1</v>
          </cell>
          <cell r="E32">
            <v>71.836142857142903</v>
          </cell>
          <cell r="F32">
            <v>34.35</v>
          </cell>
          <cell r="G32">
            <v>2.2000000000000002</v>
          </cell>
          <cell r="H32">
            <v>3.75</v>
          </cell>
          <cell r="I32">
            <v>12.29</v>
          </cell>
          <cell r="J32">
            <v>71.836142857142903</v>
          </cell>
          <cell r="K32">
            <v>3</v>
          </cell>
          <cell r="L32">
            <v>31.35</v>
          </cell>
          <cell r="M32">
            <v>2.2000000000000002</v>
          </cell>
          <cell r="N32">
            <v>3.75</v>
          </cell>
          <cell r="O32">
            <v>12.29</v>
          </cell>
          <cell r="P32">
            <v>1279.8</v>
          </cell>
          <cell r="Q32">
            <v>1079.6875</v>
          </cell>
          <cell r="R32">
            <v>0</v>
          </cell>
          <cell r="S32">
            <v>6.653419888360558E-2</v>
          </cell>
          <cell r="T32">
            <v>0</v>
          </cell>
          <cell r="U32">
            <v>2.903617945007236E-2</v>
          </cell>
          <cell r="V32">
            <v>2.0376266280752535E-3</v>
          </cell>
          <cell r="W32">
            <v>3.4732272069464545E-3</v>
          </cell>
          <cell r="X32">
            <v>1.1382923299565846E-2</v>
          </cell>
          <cell r="Y32">
            <v>0.11246415546826551</v>
          </cell>
          <cell r="Z32">
            <v>9.7223115218895803E-2</v>
          </cell>
        </row>
        <row r="33">
          <cell r="A33" t="str">
            <v>COPEGUS</v>
          </cell>
          <cell r="B33" t="str">
            <v>Hepatitis C</v>
          </cell>
          <cell r="C33" t="str">
            <v>COPEGUS</v>
          </cell>
          <cell r="D33">
            <v>18</v>
          </cell>
          <cell r="E33">
            <v>228.99442028403999</v>
          </cell>
          <cell r="F33">
            <v>618.29999999999995</v>
          </cell>
          <cell r="G33">
            <v>39.6</v>
          </cell>
          <cell r="H33">
            <v>67.5</v>
          </cell>
          <cell r="I33">
            <v>221.22</v>
          </cell>
          <cell r="J33">
            <v>12.721912238002222</v>
          </cell>
          <cell r="K33">
            <v>3</v>
          </cell>
          <cell r="L33">
            <v>31.349999999999994</v>
          </cell>
          <cell r="M33">
            <v>2.2000000000000002</v>
          </cell>
          <cell r="N33">
            <v>3.75</v>
          </cell>
          <cell r="O33">
            <v>12.29</v>
          </cell>
          <cell r="P33">
            <v>1691.9733333333334</v>
          </cell>
          <cell r="Q33">
            <v>2253.412701784197</v>
          </cell>
          <cell r="R33">
            <v>0</v>
          </cell>
          <cell r="S33">
            <v>5.6456201866304043E-3</v>
          </cell>
          <cell r="T33">
            <v>0</v>
          </cell>
          <cell r="U33">
            <v>1.3912231867326314E-2</v>
          </cell>
          <cell r="V33">
            <v>9.7629697314570657E-4</v>
          </cell>
          <cell r="W33">
            <v>1.6641425678619996E-3</v>
          </cell>
          <cell r="X33">
            <v>5.4539499090730595E-3</v>
          </cell>
          <cell r="Y33">
            <v>2.7652241504037486E-2</v>
          </cell>
          <cell r="Z33">
            <v>3.8601029313702087E-2</v>
          </cell>
        </row>
        <row r="34">
          <cell r="A34" t="str">
            <v>INFERGEN</v>
          </cell>
          <cell r="B34" t="str">
            <v>Hepatitis C</v>
          </cell>
          <cell r="C34" t="str">
            <v>INFERGEN</v>
          </cell>
          <cell r="D34">
            <v>2</v>
          </cell>
          <cell r="E34">
            <v>352.94107993206802</v>
          </cell>
          <cell r="F34">
            <v>68.7</v>
          </cell>
          <cell r="G34">
            <v>4.4000000000000004</v>
          </cell>
          <cell r="H34">
            <v>7.5</v>
          </cell>
          <cell r="I34">
            <v>24.58</v>
          </cell>
          <cell r="J34">
            <v>176.47053996603401</v>
          </cell>
          <cell r="K34">
            <v>3</v>
          </cell>
          <cell r="L34">
            <v>31.35</v>
          </cell>
          <cell r="M34">
            <v>2.2000000000000002</v>
          </cell>
          <cell r="N34">
            <v>3.75</v>
          </cell>
          <cell r="O34">
            <v>12.29</v>
          </cell>
          <cell r="P34">
            <v>2987.9050000000002</v>
          </cell>
          <cell r="Q34">
            <v>2581.9938038793102</v>
          </cell>
          <cell r="R34">
            <v>7.9740000000000011</v>
          </cell>
          <cell r="S34">
            <v>6.8346616363252413E-2</v>
          </cell>
          <cell r="T34">
            <v>3.0883110517226976E-3</v>
          </cell>
          <cell r="U34">
            <v>1.214177971802189E-2</v>
          </cell>
          <cell r="V34">
            <v>8.5205471705416787E-4</v>
          </cell>
          <cell r="W34">
            <v>1.4523659949786951E-3</v>
          </cell>
          <cell r="X34">
            <v>4.7598874875435099E-3</v>
          </cell>
          <cell r="Y34">
            <v>9.0641015332573377E-2</v>
          </cell>
          <cell r="Z34">
            <v>7.6662591336081373E-2</v>
          </cell>
        </row>
        <row r="35">
          <cell r="A35" t="str">
            <v>INTRON A</v>
          </cell>
          <cell r="B35" t="str">
            <v>Hepatitis C</v>
          </cell>
          <cell r="C35" t="str">
            <v>INTRON A</v>
          </cell>
          <cell r="D35">
            <v>4</v>
          </cell>
          <cell r="E35">
            <v>100.277333333333</v>
          </cell>
          <cell r="F35">
            <v>137.4</v>
          </cell>
          <cell r="G35">
            <v>8.8000000000000007</v>
          </cell>
          <cell r="H35">
            <v>15</v>
          </cell>
          <cell r="I35">
            <v>49.16</v>
          </cell>
          <cell r="J35">
            <v>25.069333333333251</v>
          </cell>
          <cell r="K35">
            <v>3</v>
          </cell>
          <cell r="L35">
            <v>31.35</v>
          </cell>
          <cell r="M35">
            <v>2.2000000000000002</v>
          </cell>
          <cell r="N35">
            <v>3.75</v>
          </cell>
          <cell r="O35">
            <v>12.29</v>
          </cell>
          <cell r="P35">
            <v>1146.2349999999999</v>
          </cell>
          <cell r="Q35">
            <v>4960.3948102678569</v>
          </cell>
          <cell r="R35">
            <v>7.9740000000000011</v>
          </cell>
          <cell r="S35">
            <v>5.0538987907657153E-3</v>
          </cell>
          <cell r="T35">
            <v>1.6075333325270961E-3</v>
          </cell>
          <cell r="U35">
            <v>6.3200614465418184E-3</v>
          </cell>
          <cell r="V35">
            <v>4.4351308396784692E-4</v>
          </cell>
          <cell r="W35">
            <v>7.5598821130882989E-4</v>
          </cell>
          <cell r="X35">
            <v>2.4776253645294719E-3</v>
          </cell>
          <cell r="Y35">
            <v>1.6658620229640781E-2</v>
          </cell>
          <cell r="Z35">
            <v>6.7751668142512947E-2</v>
          </cell>
        </row>
        <row r="36">
          <cell r="A36" t="str">
            <v>PEG-INTRON</v>
          </cell>
          <cell r="B36" t="str">
            <v>Hepatitis C</v>
          </cell>
          <cell r="C36" t="str">
            <v>PEG-INTRON</v>
          </cell>
          <cell r="D36">
            <v>23</v>
          </cell>
          <cell r="E36">
            <v>584.73129374978498</v>
          </cell>
          <cell r="F36">
            <v>790.05</v>
          </cell>
          <cell r="G36">
            <v>50.6</v>
          </cell>
          <cell r="H36">
            <v>86.25</v>
          </cell>
          <cell r="I36">
            <v>282.67</v>
          </cell>
          <cell r="J36">
            <v>25.423099728251522</v>
          </cell>
          <cell r="K36">
            <v>3</v>
          </cell>
          <cell r="L36">
            <v>31.35</v>
          </cell>
          <cell r="M36">
            <v>2.2000000000000002</v>
          </cell>
          <cell r="N36">
            <v>3.75</v>
          </cell>
          <cell r="O36">
            <v>12.290000000000001</v>
          </cell>
          <cell r="P36">
            <v>2163.6665217391305</v>
          </cell>
          <cell r="Q36">
            <v>3289.9373817443848</v>
          </cell>
          <cell r="R36">
            <v>1.7610000000000001</v>
          </cell>
          <cell r="S36">
            <v>7.7275330130361728E-3</v>
          </cell>
          <cell r="T36">
            <v>5.3526854637770825E-4</v>
          </cell>
          <cell r="U36">
            <v>9.5290567455656745E-3</v>
          </cell>
          <cell r="V36">
            <v>6.6870573653092448E-4</v>
          </cell>
          <cell r="W36">
            <v>1.1398393236322576E-3</v>
          </cell>
          <cell r="X36">
            <v>3.7356334099841191E-3</v>
          </cell>
          <cell r="Y36">
            <v>2.3336036775126856E-2</v>
          </cell>
          <cell r="Z36">
            <v>3.6055972093862902E-2</v>
          </cell>
        </row>
        <row r="37">
          <cell r="A37" t="str">
            <v>PEGASYS</v>
          </cell>
          <cell r="B37" t="str">
            <v>Hepatitis C</v>
          </cell>
          <cell r="C37" t="str">
            <v>PEGASYS</v>
          </cell>
          <cell r="D37">
            <v>28</v>
          </cell>
          <cell r="E37">
            <v>1218.74350303143</v>
          </cell>
          <cell r="F37">
            <v>961.8</v>
          </cell>
          <cell r="G37">
            <v>61.6</v>
          </cell>
          <cell r="H37">
            <v>105</v>
          </cell>
          <cell r="I37">
            <v>344.12</v>
          </cell>
          <cell r="J37">
            <v>43.526553679693926</v>
          </cell>
          <cell r="K37">
            <v>3</v>
          </cell>
          <cell r="L37">
            <v>31.35</v>
          </cell>
          <cell r="M37">
            <v>2.2000000000000002</v>
          </cell>
          <cell r="N37">
            <v>3.75</v>
          </cell>
          <cell r="O37">
            <v>12.290000000000001</v>
          </cell>
          <cell r="P37">
            <v>2643.9932142857142</v>
          </cell>
          <cell r="Q37">
            <v>3416.4573787061995</v>
          </cell>
          <cell r="R37">
            <v>3.7440000000000007</v>
          </cell>
          <cell r="S37">
            <v>1.2740259530524944E-2</v>
          </cell>
          <cell r="T37">
            <v>1.0958720057025386E-3</v>
          </cell>
          <cell r="U37">
            <v>9.1761718426214157E-3</v>
          </cell>
          <cell r="V37">
            <v>6.4394188369273106E-4</v>
          </cell>
          <cell r="W37">
            <v>1.0976282108398822E-3</v>
          </cell>
          <cell r="X37">
            <v>3.5972935229925747E-3</v>
          </cell>
          <cell r="Y37">
            <v>2.8351166996374088E-2</v>
          </cell>
          <cell r="Z37">
            <v>3.6352798925643359E-2</v>
          </cell>
        </row>
        <row r="38">
          <cell r="A38" t="str">
            <v>REBETOL</v>
          </cell>
          <cell r="B38" t="str">
            <v>Hepatitis C</v>
          </cell>
          <cell r="C38" t="str">
            <v>REBETOL</v>
          </cell>
          <cell r="D38">
            <v>33</v>
          </cell>
          <cell r="E38">
            <v>69.939596412556099</v>
          </cell>
          <cell r="F38">
            <v>1133.55</v>
          </cell>
          <cell r="G38">
            <v>72.599999999999994</v>
          </cell>
          <cell r="H38">
            <v>123.75</v>
          </cell>
          <cell r="I38">
            <v>405.57</v>
          </cell>
          <cell r="J38">
            <v>2.1193817094713969</v>
          </cell>
          <cell r="K38">
            <v>3</v>
          </cell>
          <cell r="L38">
            <v>31.35</v>
          </cell>
          <cell r="M38">
            <v>2.1999999999999997</v>
          </cell>
          <cell r="N38">
            <v>3.75</v>
          </cell>
          <cell r="O38">
            <v>12.29</v>
          </cell>
          <cell r="P38">
            <v>2831.5987878787882</v>
          </cell>
          <cell r="Q38">
            <v>3510.7751060820369</v>
          </cell>
          <cell r="R38">
            <v>0</v>
          </cell>
          <cell r="S38">
            <v>6.0367914361697452E-4</v>
          </cell>
          <cell r="T38">
            <v>0</v>
          </cell>
          <cell r="U38">
            <v>8.9296520149324092E-3</v>
          </cell>
          <cell r="V38">
            <v>6.2664224666192326E-4</v>
          </cell>
          <cell r="W38">
            <v>1.0681401931737331E-3</v>
          </cell>
          <cell r="X38">
            <v>3.5006514597613809E-3</v>
          </cell>
          <cell r="Y38">
            <v>1.4728765058146421E-2</v>
          </cell>
          <cell r="Z38">
            <v>1.9321021729372671E-2</v>
          </cell>
        </row>
        <row r="39">
          <cell r="A39" t="str">
            <v>ACTIMMUNE</v>
          </cell>
          <cell r="B39" t="str">
            <v>Immune Deficiency</v>
          </cell>
          <cell r="C39" t="str">
            <v>ACTIMMUNE</v>
          </cell>
          <cell r="D39">
            <v>3</v>
          </cell>
          <cell r="E39">
            <v>0</v>
          </cell>
          <cell r="F39">
            <v>103.05</v>
          </cell>
          <cell r="G39">
            <v>6.6</v>
          </cell>
          <cell r="H39">
            <v>11.25</v>
          </cell>
          <cell r="I39">
            <v>36.869999999999997</v>
          </cell>
          <cell r="J39">
            <v>0</v>
          </cell>
          <cell r="K39">
            <v>3</v>
          </cell>
          <cell r="L39">
            <v>31.35</v>
          </cell>
          <cell r="M39">
            <v>2.1999999999999997</v>
          </cell>
          <cell r="N39">
            <v>3.75</v>
          </cell>
          <cell r="O39">
            <v>12.29</v>
          </cell>
          <cell r="P39">
            <v>7143.4666666666672</v>
          </cell>
          <cell r="Q39">
            <v>15026.071045576407</v>
          </cell>
          <cell r="R39">
            <v>2.1239999999999997</v>
          </cell>
          <cell r="S39">
            <v>0</v>
          </cell>
          <cell r="T39">
            <v>1.4135431634507636E-4</v>
          </cell>
          <cell r="U39">
            <v>2.0863737370141922E-3</v>
          </cell>
          <cell r="V39">
            <v>1.4641219207117137E-4</v>
          </cell>
          <cell r="W39">
            <v>2.495662364849512E-4</v>
          </cell>
          <cell r="X39">
            <v>8.1791174570668005E-4</v>
          </cell>
          <cell r="Y39">
            <v>3.441618227622071E-3</v>
          </cell>
          <cell r="Z39">
            <v>7.3619717784082425E-3</v>
          </cell>
        </row>
        <row r="40">
          <cell r="A40" t="str">
            <v>BAYGAM</v>
          </cell>
          <cell r="B40" t="str">
            <v>Immune Deficiency</v>
          </cell>
          <cell r="C40" t="str">
            <v>BAYGAM</v>
          </cell>
          <cell r="D40">
            <v>2</v>
          </cell>
          <cell r="E40">
            <v>0</v>
          </cell>
          <cell r="F40">
            <v>68.7</v>
          </cell>
          <cell r="G40">
            <v>4.4000000000000004</v>
          </cell>
          <cell r="H40">
            <v>7.5</v>
          </cell>
          <cell r="I40">
            <v>24.58</v>
          </cell>
          <cell r="J40">
            <v>0</v>
          </cell>
          <cell r="K40">
            <v>3</v>
          </cell>
          <cell r="L40">
            <v>31.35</v>
          </cell>
          <cell r="M40">
            <v>2.2000000000000002</v>
          </cell>
          <cell r="N40">
            <v>3.75</v>
          </cell>
          <cell r="O40">
            <v>12.29</v>
          </cell>
          <cell r="P40">
            <v>80.655000000000001</v>
          </cell>
          <cell r="Q40">
            <v>309.36615459735577</v>
          </cell>
          <cell r="R40">
            <v>2.1239999999999997</v>
          </cell>
          <cell r="S40">
            <v>0</v>
          </cell>
          <cell r="T40">
            <v>6.8656508426541175E-3</v>
          </cell>
          <cell r="U40">
            <v>0.10133623065781856</v>
          </cell>
          <cell r="V40">
            <v>7.1113144321276189E-3</v>
          </cell>
          <cell r="W40">
            <v>1.2121558691126622E-2</v>
          </cell>
          <cell r="X40">
            <v>3.9726388350385645E-2</v>
          </cell>
          <cell r="Y40">
            <v>0.16716114297411255</v>
          </cell>
          <cell r="Z40">
            <v>0.65203645155291057</v>
          </cell>
        </row>
        <row r="41">
          <cell r="A41" t="str">
            <v>CAVERJECT</v>
          </cell>
          <cell r="B41" t="str">
            <v>Impotency</v>
          </cell>
          <cell r="C41" t="str">
            <v>CAVERJECT</v>
          </cell>
          <cell r="D41">
            <v>32</v>
          </cell>
          <cell r="E41">
            <v>215.76439274410799</v>
          </cell>
          <cell r="F41">
            <v>1099.2</v>
          </cell>
          <cell r="G41">
            <v>70.400000000000006</v>
          </cell>
          <cell r="H41">
            <v>120</v>
          </cell>
          <cell r="I41">
            <v>393.28</v>
          </cell>
          <cell r="J41">
            <v>6.7426372732533748</v>
          </cell>
          <cell r="K41">
            <v>3</v>
          </cell>
          <cell r="L41">
            <v>31.35</v>
          </cell>
          <cell r="M41">
            <v>2.2000000000000002</v>
          </cell>
          <cell r="N41">
            <v>3.75</v>
          </cell>
          <cell r="O41">
            <v>12.29</v>
          </cell>
          <cell r="P41">
            <v>289.8878125</v>
          </cell>
          <cell r="Q41">
            <v>503.02142300920912</v>
          </cell>
          <cell r="R41">
            <v>1.629</v>
          </cell>
          <cell r="S41">
            <v>1.340427457923583E-2</v>
          </cell>
          <cell r="T41">
            <v>3.2384306621671996E-3</v>
          </cell>
          <cell r="U41">
            <v>6.2323389354783119E-2</v>
          </cell>
          <cell r="V41">
            <v>4.3735711827917979E-3</v>
          </cell>
          <cell r="W41">
            <v>7.454950879758746E-3</v>
          </cell>
          <cell r="X41">
            <v>2.4432359016595996E-2</v>
          </cell>
          <cell r="Y41">
            <v>0.11522697567533269</v>
          </cell>
          <cell r="Z41">
            <v>0.20467447997060373</v>
          </cell>
        </row>
        <row r="42">
          <cell r="A42" t="str">
            <v>EDEX</v>
          </cell>
          <cell r="B42" t="str">
            <v>Impotency</v>
          </cell>
          <cell r="C42" t="str">
            <v>EDEX</v>
          </cell>
          <cell r="D42">
            <v>9</v>
          </cell>
          <cell r="E42">
            <v>16.2769152548561</v>
          </cell>
          <cell r="F42">
            <v>309.14999999999998</v>
          </cell>
          <cell r="G42">
            <v>19.8</v>
          </cell>
          <cell r="H42">
            <v>1.35</v>
          </cell>
          <cell r="I42">
            <v>59.04</v>
          </cell>
          <cell r="J42">
            <v>1.8085461394284554</v>
          </cell>
          <cell r="K42">
            <v>3</v>
          </cell>
          <cell r="L42">
            <v>31.349999999999994</v>
          </cell>
          <cell r="M42">
            <v>2.2000000000000002</v>
          </cell>
          <cell r="N42">
            <v>0.15000000000000002</v>
          </cell>
          <cell r="O42">
            <v>6.56</v>
          </cell>
          <cell r="P42">
            <v>457.18333333333328</v>
          </cell>
          <cell r="Q42">
            <v>601.9044186822299</v>
          </cell>
          <cell r="R42">
            <v>7.2269999999999994</v>
          </cell>
          <cell r="S42">
            <v>3.0047065336186894E-3</v>
          </cell>
          <cell r="T42">
            <v>1.2006889758048827E-2</v>
          </cell>
          <cell r="U42">
            <v>5.2084681598841942E-2</v>
          </cell>
          <cell r="V42">
            <v>3.6550653753573302E-3</v>
          </cell>
          <cell r="W42">
            <v>2.4920900286527255E-4</v>
          </cell>
          <cell r="X42">
            <v>1.0898740391974582E-2</v>
          </cell>
          <cell r="Y42">
            <v>8.1899292660706641E-2</v>
          </cell>
          <cell r="Z42">
            <v>9.8578716356155713E-2</v>
          </cell>
        </row>
        <row r="43">
          <cell r="A43" t="str">
            <v>MUSE</v>
          </cell>
          <cell r="B43" t="str">
            <v>Impotency</v>
          </cell>
          <cell r="C43" t="str">
            <v>MUSE</v>
          </cell>
          <cell r="D43">
            <v>16</v>
          </cell>
          <cell r="E43">
            <v>0</v>
          </cell>
          <cell r="F43">
            <v>549.6</v>
          </cell>
          <cell r="G43">
            <v>35.200000000000003</v>
          </cell>
          <cell r="H43">
            <v>60</v>
          </cell>
          <cell r="I43">
            <v>196.64</v>
          </cell>
          <cell r="J43">
            <v>0</v>
          </cell>
          <cell r="K43">
            <v>3</v>
          </cell>
          <cell r="L43">
            <v>31.35</v>
          </cell>
          <cell r="M43">
            <v>2.2000000000000002</v>
          </cell>
          <cell r="N43">
            <v>3.75</v>
          </cell>
          <cell r="O43">
            <v>12.29</v>
          </cell>
          <cell r="P43">
            <v>424.72</v>
          </cell>
          <cell r="Q43">
            <v>397.34806432366713</v>
          </cell>
          <cell r="R43">
            <v>0</v>
          </cell>
          <cell r="S43">
            <v>0</v>
          </cell>
          <cell r="T43">
            <v>0</v>
          </cell>
          <cell r="U43">
            <v>7.8898081593429592E-2</v>
          </cell>
          <cell r="V43">
            <v>5.5367074802406737E-3</v>
          </cell>
          <cell r="W43">
            <v>9.4375695685920569E-3</v>
          </cell>
          <cell r="X43">
            <v>3.0930061332799033E-2</v>
          </cell>
          <cell r="Y43">
            <v>0.12480241997506135</v>
          </cell>
          <cell r="Z43">
            <v>0.12382275381427764</v>
          </cell>
        </row>
        <row r="44">
          <cell r="A44" t="str">
            <v>CHORIONIC GONADOTROPIN</v>
          </cell>
          <cell r="B44" t="str">
            <v>Infertility</v>
          </cell>
          <cell r="C44" t="str">
            <v>CHORIONIC GONADOTROPIN</v>
          </cell>
          <cell r="D44">
            <v>2</v>
          </cell>
          <cell r="E44">
            <v>0</v>
          </cell>
          <cell r="F44">
            <v>68.7</v>
          </cell>
          <cell r="G44">
            <v>4.4000000000000004</v>
          </cell>
          <cell r="H44">
            <v>0.3</v>
          </cell>
          <cell r="I44">
            <v>1.8</v>
          </cell>
          <cell r="J44">
            <v>0</v>
          </cell>
          <cell r="K44">
            <v>3</v>
          </cell>
          <cell r="L44">
            <v>31.35</v>
          </cell>
          <cell r="M44">
            <v>2.2000000000000002</v>
          </cell>
          <cell r="N44">
            <v>0.15</v>
          </cell>
          <cell r="O44">
            <v>0.9</v>
          </cell>
          <cell r="P44">
            <v>31.13</v>
          </cell>
          <cell r="Q44">
            <v>91.875</v>
          </cell>
          <cell r="R44">
            <v>2.7750000000000004</v>
          </cell>
          <cell r="S44">
            <v>0</v>
          </cell>
          <cell r="T44">
            <v>3.0204081632653066E-2</v>
          </cell>
          <cell r="U44">
            <v>0.34122448979591841</v>
          </cell>
          <cell r="V44">
            <v>2.3945578231292518E-2</v>
          </cell>
          <cell r="W44">
            <v>1.6326530612244896E-3</v>
          </cell>
          <cell r="X44">
            <v>9.7959183673469383E-3</v>
          </cell>
          <cell r="Y44">
            <v>0.40680272108843546</v>
          </cell>
          <cell r="Z44">
            <v>1.174108576935432</v>
          </cell>
        </row>
        <row r="45">
          <cell r="A45" t="str">
            <v>FOLLISTIM</v>
          </cell>
          <cell r="B45" t="str">
            <v>Infertility</v>
          </cell>
          <cell r="C45" t="str">
            <v>FOLLISTIM</v>
          </cell>
          <cell r="D45">
            <v>2</v>
          </cell>
          <cell r="E45">
            <v>53.447817218571501</v>
          </cell>
          <cell r="F45">
            <v>68.7</v>
          </cell>
          <cell r="G45">
            <v>4.4000000000000004</v>
          </cell>
          <cell r="H45">
            <v>7.08</v>
          </cell>
          <cell r="I45">
            <v>22.88</v>
          </cell>
          <cell r="J45">
            <v>26.723908609285751</v>
          </cell>
          <cell r="K45">
            <v>3</v>
          </cell>
          <cell r="L45">
            <v>31.35</v>
          </cell>
          <cell r="M45">
            <v>2.2000000000000002</v>
          </cell>
          <cell r="N45">
            <v>3.54</v>
          </cell>
          <cell r="O45">
            <v>11.44</v>
          </cell>
          <cell r="P45">
            <v>3671.34</v>
          </cell>
          <cell r="Q45">
            <v>5235.8981788079473</v>
          </cell>
          <cell r="R45">
            <v>11.385</v>
          </cell>
          <cell r="S45">
            <v>5.103977903437756E-3</v>
          </cell>
          <cell r="T45">
            <v>2.1744120323195465E-3</v>
          </cell>
          <cell r="U45">
            <v>5.9875113933436789E-3</v>
          </cell>
          <cell r="V45">
            <v>4.2017623812938098E-4</v>
          </cell>
          <cell r="W45">
            <v>6.7610176499000388E-4</v>
          </cell>
          <cell r="X45">
            <v>2.1849164382727808E-3</v>
          </cell>
          <cell r="Y45">
            <v>1.6547095770493146E-2</v>
          </cell>
          <cell r="Z45">
            <v>2.1314808383120536E-2</v>
          </cell>
        </row>
        <row r="46">
          <cell r="A46" t="str">
            <v>GONAL-F</v>
          </cell>
          <cell r="B46" t="str">
            <v>Infertility</v>
          </cell>
          <cell r="C46" t="str">
            <v>GONAL-F</v>
          </cell>
          <cell r="D46">
            <v>4</v>
          </cell>
          <cell r="E46">
            <v>34.7948368035333</v>
          </cell>
          <cell r="F46">
            <v>137.4</v>
          </cell>
          <cell r="G46">
            <v>8.8000000000000007</v>
          </cell>
          <cell r="H46">
            <v>15</v>
          </cell>
          <cell r="I46">
            <v>49.16</v>
          </cell>
          <cell r="J46">
            <v>8.6987092008833251</v>
          </cell>
          <cell r="K46">
            <v>3</v>
          </cell>
          <cell r="L46">
            <v>31.35</v>
          </cell>
          <cell r="M46">
            <v>2.2000000000000002</v>
          </cell>
          <cell r="N46">
            <v>3.75</v>
          </cell>
          <cell r="O46">
            <v>12.29</v>
          </cell>
          <cell r="P46">
            <v>1815.105</v>
          </cell>
          <cell r="Q46">
            <v>4147.5367509363296</v>
          </cell>
          <cell r="R46">
            <v>11.385</v>
          </cell>
          <cell r="S46">
            <v>2.0973193785249868E-3</v>
          </cell>
          <cell r="T46">
            <v>2.7450028013446229E-3</v>
          </cell>
          <cell r="U46">
            <v>7.5587033660214258E-3</v>
          </cell>
          <cell r="V46">
            <v>5.3043532393132816E-4</v>
          </cell>
          <cell r="W46">
            <v>9.0415112033749101E-4</v>
          </cell>
          <cell r="X46">
            <v>2.9632046050527372E-3</v>
          </cell>
          <cell r="Y46">
            <v>1.6798816595212592E-2</v>
          </cell>
          <cell r="Z46">
            <v>3.3765930456300497E-2</v>
          </cell>
        </row>
        <row r="47">
          <cell r="A47" t="str">
            <v>NOVAREL</v>
          </cell>
          <cell r="B47" t="str">
            <v>Infertility</v>
          </cell>
          <cell r="C47" t="str">
            <v>NOVAREL</v>
          </cell>
          <cell r="D47">
            <v>2</v>
          </cell>
          <cell r="E47">
            <v>0</v>
          </cell>
          <cell r="F47">
            <v>68.7</v>
          </cell>
          <cell r="G47">
            <v>4.4000000000000004</v>
          </cell>
          <cell r="H47">
            <v>0.3</v>
          </cell>
          <cell r="I47">
            <v>1.8</v>
          </cell>
          <cell r="J47">
            <v>0</v>
          </cell>
          <cell r="K47">
            <v>3</v>
          </cell>
          <cell r="L47">
            <v>31.35</v>
          </cell>
          <cell r="M47">
            <v>2.2000000000000002</v>
          </cell>
          <cell r="N47">
            <v>0.15</v>
          </cell>
          <cell r="O47">
            <v>0.9</v>
          </cell>
          <cell r="P47">
            <v>75.545000000000002</v>
          </cell>
          <cell r="Q47">
            <v>149.68952371987953</v>
          </cell>
          <cell r="R47">
            <v>2.7750000000000004</v>
          </cell>
          <cell r="S47">
            <v>0</v>
          </cell>
          <cell r="T47">
            <v>1.8538371497480194E-2</v>
          </cell>
          <cell r="U47">
            <v>0.20943349421477625</v>
          </cell>
          <cell r="V47">
            <v>1.4697087313317632E-2</v>
          </cell>
          <cell r="W47">
            <v>1.0020741349989293E-3</v>
          </cell>
          <cell r="X47">
            <v>6.0124448099935762E-3</v>
          </cell>
          <cell r="Y47">
            <v>0.24968347197056656</v>
          </cell>
          <cell r="Z47">
            <v>0.48381759216361103</v>
          </cell>
        </row>
        <row r="48">
          <cell r="A48" t="str">
            <v>OVIDREL</v>
          </cell>
          <cell r="B48" t="str">
            <v>Infertility</v>
          </cell>
          <cell r="C48" t="str">
            <v>OVIDREL</v>
          </cell>
          <cell r="D48">
            <v>1</v>
          </cell>
          <cell r="E48">
            <v>2.1292489826119101</v>
          </cell>
          <cell r="F48">
            <v>34.35</v>
          </cell>
          <cell r="G48">
            <v>2.2000000000000002</v>
          </cell>
          <cell r="H48">
            <v>0.2</v>
          </cell>
          <cell r="I48">
            <v>6.56</v>
          </cell>
          <cell r="J48">
            <v>2.1292489826119101</v>
          </cell>
          <cell r="K48">
            <v>3</v>
          </cell>
          <cell r="L48">
            <v>31.35</v>
          </cell>
          <cell r="M48">
            <v>2.2000000000000002</v>
          </cell>
          <cell r="N48">
            <v>0.2</v>
          </cell>
          <cell r="O48">
            <v>6.56</v>
          </cell>
          <cell r="P48">
            <v>52.01</v>
          </cell>
          <cell r="Q48">
            <v>138.17222764756946</v>
          </cell>
          <cell r="R48">
            <v>7.4250000000000007</v>
          </cell>
          <cell r="S48">
            <v>1.5410108231322019E-2</v>
          </cell>
          <cell r="T48">
            <v>5.3737282277439E-2</v>
          </cell>
          <cell r="U48">
            <v>0.2268907473936313</v>
          </cell>
          <cell r="V48">
            <v>1.5922157711833775E-2</v>
          </cell>
          <cell r="W48">
            <v>1.4474688828939796E-3</v>
          </cell>
          <cell r="X48">
            <v>4.7476979358922526E-2</v>
          </cell>
          <cell r="Y48">
            <v>0.36088474385604258</v>
          </cell>
          <cell r="Z48">
            <v>0.87366369895427642</v>
          </cell>
        </row>
        <row r="49">
          <cell r="A49" t="str">
            <v>PERGONAL</v>
          </cell>
          <cell r="B49" t="str">
            <v>Infertility</v>
          </cell>
          <cell r="C49" t="str">
            <v>PERGONAL</v>
          </cell>
          <cell r="D49">
            <v>1</v>
          </cell>
          <cell r="E49">
            <v>0</v>
          </cell>
          <cell r="F49">
            <v>34.35</v>
          </cell>
          <cell r="G49">
            <v>2.2000000000000002</v>
          </cell>
          <cell r="H49">
            <v>0.15</v>
          </cell>
          <cell r="I49">
            <v>0.9</v>
          </cell>
          <cell r="J49">
            <v>0</v>
          </cell>
          <cell r="K49">
            <v>3</v>
          </cell>
          <cell r="L49">
            <v>31.35</v>
          </cell>
          <cell r="M49">
            <v>2.2000000000000002</v>
          </cell>
          <cell r="N49">
            <v>0.15</v>
          </cell>
          <cell r="O49">
            <v>0.9</v>
          </cell>
          <cell r="P49">
            <v>1020.9</v>
          </cell>
          <cell r="Q49">
            <v>2838.1595744680849</v>
          </cell>
          <cell r="R49">
            <v>21.105</v>
          </cell>
          <cell r="S49">
            <v>0</v>
          </cell>
          <cell r="T49">
            <v>7.4361569341834504E-3</v>
          </cell>
          <cell r="U49">
            <v>1.1045890541892972E-2</v>
          </cell>
          <cell r="V49">
            <v>7.7515021346617351E-4</v>
          </cell>
          <cell r="W49">
            <v>5.285115091814819E-5</v>
          </cell>
          <cell r="X49">
            <v>3.1710690550888917E-4</v>
          </cell>
          <cell r="Y49">
            <v>1.9627155745969634E-2</v>
          </cell>
          <cell r="Z49">
            <v>3.580174355960427E-2</v>
          </cell>
        </row>
        <row r="50">
          <cell r="A50" t="str">
            <v>PREGNYL</v>
          </cell>
          <cell r="B50" t="str">
            <v>Infertility</v>
          </cell>
          <cell r="C50" t="str">
            <v>PREGNYL</v>
          </cell>
          <cell r="D50">
            <v>4</v>
          </cell>
          <cell r="E50">
            <v>0</v>
          </cell>
          <cell r="F50">
            <v>137.4</v>
          </cell>
          <cell r="G50">
            <v>8.8000000000000007</v>
          </cell>
          <cell r="H50">
            <v>0.6</v>
          </cell>
          <cell r="I50">
            <v>3.6</v>
          </cell>
          <cell r="J50">
            <v>0</v>
          </cell>
          <cell r="K50">
            <v>3</v>
          </cell>
          <cell r="L50">
            <v>31.35</v>
          </cell>
          <cell r="M50">
            <v>2.2000000000000002</v>
          </cell>
          <cell r="N50">
            <v>0.15</v>
          </cell>
          <cell r="O50">
            <v>0.9</v>
          </cell>
          <cell r="P50">
            <v>156.78</v>
          </cell>
          <cell r="Q50">
            <v>102.38506822183099</v>
          </cell>
          <cell r="R50">
            <v>2.7750000000000004</v>
          </cell>
          <cell r="S50">
            <v>0</v>
          </cell>
          <cell r="T50">
            <v>2.7103561566102496E-2</v>
          </cell>
          <cell r="U50">
            <v>0.30619699282786061</v>
          </cell>
          <cell r="V50">
            <v>2.1487508268621797E-2</v>
          </cell>
          <cell r="W50">
            <v>1.4650573819514859E-3</v>
          </cell>
          <cell r="X50">
            <v>8.790344291708916E-3</v>
          </cell>
          <cell r="Y50">
            <v>0.36504346433624529</v>
          </cell>
          <cell r="Z50">
            <v>0.23312922566653907</v>
          </cell>
        </row>
        <row r="51">
          <cell r="A51" t="str">
            <v>REPRONEX</v>
          </cell>
          <cell r="B51" t="str">
            <v>Infertility</v>
          </cell>
          <cell r="C51" t="str">
            <v>REPRONEX</v>
          </cell>
          <cell r="D51">
            <v>1</v>
          </cell>
          <cell r="E51">
            <v>0.46215321153136801</v>
          </cell>
          <cell r="F51">
            <v>34.35</v>
          </cell>
          <cell r="G51">
            <v>2.2000000000000002</v>
          </cell>
          <cell r="H51">
            <v>3.75</v>
          </cell>
          <cell r="I51">
            <v>12.29</v>
          </cell>
          <cell r="J51">
            <v>0.46215321153136801</v>
          </cell>
          <cell r="K51">
            <v>3</v>
          </cell>
          <cell r="L51">
            <v>31.35</v>
          </cell>
          <cell r="M51">
            <v>2.2000000000000002</v>
          </cell>
          <cell r="N51">
            <v>3.75</v>
          </cell>
          <cell r="O51">
            <v>12.29</v>
          </cell>
          <cell r="P51">
            <v>1144.3699999999999</v>
          </cell>
          <cell r="Q51">
            <v>2048.6076388888887</v>
          </cell>
          <cell r="R51">
            <v>13.904999999999999</v>
          </cell>
          <cell r="S51">
            <v>2.255938144319465E-4</v>
          </cell>
          <cell r="T51">
            <v>6.7875369280286924E-3</v>
          </cell>
          <cell r="U51">
            <v>1.530307678487591E-2</v>
          </cell>
          <cell r="V51">
            <v>1.0739001252544499E-3</v>
          </cell>
          <cell r="W51">
            <v>1.8305115771382666E-3</v>
          </cell>
          <cell r="X51">
            <v>5.9991966088078115E-3</v>
          </cell>
          <cell r="Y51">
            <v>3.1219815838537075E-2</v>
          </cell>
          <cell r="Z51">
            <v>4.6359265981746611E-2</v>
          </cell>
        </row>
        <row r="52">
          <cell r="A52" t="str">
            <v>AVONEX</v>
          </cell>
          <cell r="B52" t="str">
            <v>MS</v>
          </cell>
          <cell r="C52" t="str">
            <v>AVONEX ADMINISTRATION PACK</v>
          </cell>
          <cell r="D52">
            <v>176</v>
          </cell>
          <cell r="E52">
            <v>2009.23881465826</v>
          </cell>
          <cell r="F52">
            <v>6045.6</v>
          </cell>
          <cell r="G52">
            <v>387.2</v>
          </cell>
          <cell r="H52">
            <v>660</v>
          </cell>
          <cell r="I52">
            <v>2379.52</v>
          </cell>
          <cell r="J52">
            <v>11.416129628740114</v>
          </cell>
          <cell r="K52">
            <v>3</v>
          </cell>
          <cell r="L52">
            <v>31.35</v>
          </cell>
          <cell r="M52">
            <v>2.1999999999999997</v>
          </cell>
          <cell r="N52">
            <v>3.75</v>
          </cell>
          <cell r="O52">
            <v>13.52</v>
          </cell>
          <cell r="P52">
            <v>2629.0657954545454</v>
          </cell>
          <cell r="Q52">
            <v>3632.66</v>
          </cell>
          <cell r="R52">
            <v>0</v>
          </cell>
          <cell r="S52">
            <v>3.1426364231004595E-3</v>
          </cell>
          <cell r="T52">
            <v>0</v>
          </cell>
          <cell r="U52">
            <v>8.6300396954297962E-3</v>
          </cell>
          <cell r="V52">
            <v>6.0561682073191538E-4</v>
          </cell>
          <cell r="W52">
            <v>1.032301398974856E-3</v>
          </cell>
          <cell r="X52">
            <v>3.7217906437706804E-3</v>
          </cell>
          <cell r="Y52">
            <v>1.7132384982007708E-2</v>
          </cell>
          <cell r="Z52">
            <v>2.4813426024380372E-2</v>
          </cell>
        </row>
        <row r="53">
          <cell r="A53" t="str">
            <v>BETASERON</v>
          </cell>
          <cell r="B53" t="str">
            <v>MS</v>
          </cell>
          <cell r="C53" t="str">
            <v>BETASERON</v>
          </cell>
          <cell r="D53">
            <v>70</v>
          </cell>
          <cell r="E53">
            <v>552.11500928172097</v>
          </cell>
          <cell r="F53">
            <v>2404.5</v>
          </cell>
          <cell r="G53">
            <v>154</v>
          </cell>
          <cell r="H53">
            <v>247.8</v>
          </cell>
          <cell r="I53">
            <v>504.7</v>
          </cell>
          <cell r="J53">
            <v>7.8873572754531569</v>
          </cell>
          <cell r="K53">
            <v>3</v>
          </cell>
          <cell r="L53">
            <v>31.35</v>
          </cell>
          <cell r="M53">
            <v>2.2000000000000002</v>
          </cell>
          <cell r="N53">
            <v>3.54</v>
          </cell>
          <cell r="O53">
            <v>7.21</v>
          </cell>
          <cell r="P53">
            <v>2565.2301428571427</v>
          </cell>
          <cell r="Q53">
            <v>3540.9911920140926</v>
          </cell>
          <cell r="R53">
            <v>2.6189999999999998</v>
          </cell>
          <cell r="S53">
            <v>2.2274433478516732E-3</v>
          </cell>
          <cell r="T53">
            <v>7.396234155867329E-4</v>
          </cell>
          <cell r="U53">
            <v>8.8534532564505837E-3</v>
          </cell>
          <cell r="V53">
            <v>6.2129496536495322E-4</v>
          </cell>
          <cell r="W53">
            <v>9.9972008063269752E-4</v>
          </cell>
          <cell r="X53">
            <v>2.0361530455824148E-3</v>
          </cell>
          <cell r="Y53">
            <v>1.5477688111469056E-2</v>
          </cell>
          <cell r="Z53">
            <v>2.1513608605107724E-2</v>
          </cell>
        </row>
        <row r="54">
          <cell r="A54" t="str">
            <v>COPAXONE</v>
          </cell>
          <cell r="B54" t="str">
            <v>MS</v>
          </cell>
          <cell r="C54" t="str">
            <v>COPAXONE</v>
          </cell>
          <cell r="D54">
            <v>132</v>
          </cell>
          <cell r="E54">
            <v>339.18382564472802</v>
          </cell>
          <cell r="F54">
            <v>4534.2</v>
          </cell>
          <cell r="G54">
            <v>290.39999999999998</v>
          </cell>
          <cell r="H54">
            <v>550.44000000000005</v>
          </cell>
          <cell r="I54">
            <v>2046</v>
          </cell>
          <cell r="J54">
            <v>2.5695744367024851</v>
          </cell>
          <cell r="K54">
            <v>3</v>
          </cell>
          <cell r="L54">
            <v>31.35</v>
          </cell>
          <cell r="M54">
            <v>2.1999999999999997</v>
          </cell>
          <cell r="N54">
            <v>4.1700000000000008</v>
          </cell>
          <cell r="O54">
            <v>15.5</v>
          </cell>
          <cell r="P54">
            <v>2614.7767424242425</v>
          </cell>
          <cell r="Q54">
            <v>3345.2396434189827</v>
          </cell>
          <cell r="R54">
            <v>2.6189999999999998</v>
          </cell>
          <cell r="S54">
            <v>7.6812865761577138E-4</v>
          </cell>
          <cell r="T54">
            <v>7.8290355226188406E-4</v>
          </cell>
          <cell r="U54">
            <v>9.3715259119549702E-3</v>
          </cell>
          <cell r="V54">
            <v>6.5765094118982233E-4</v>
          </cell>
          <cell r="W54">
            <v>1.2465474658007092E-3</v>
          </cell>
          <cell r="X54">
            <v>4.6334498129282945E-3</v>
          </cell>
          <cell r="Y54">
            <v>1.7460206341751452E-2</v>
          </cell>
          <cell r="Z54">
            <v>2.2483592378214592E-2</v>
          </cell>
        </row>
        <row r="55">
          <cell r="A55" t="str">
            <v>REBIF</v>
          </cell>
          <cell r="B55" t="str">
            <v>MS</v>
          </cell>
          <cell r="C55" t="str">
            <v>REBIF</v>
          </cell>
          <cell r="D55">
            <v>25</v>
          </cell>
          <cell r="E55">
            <v>569.15537993544694</v>
          </cell>
          <cell r="F55">
            <v>858.75</v>
          </cell>
          <cell r="G55">
            <v>55</v>
          </cell>
          <cell r="H55">
            <v>93.75</v>
          </cell>
          <cell r="I55">
            <v>338</v>
          </cell>
          <cell r="J55">
            <v>22.766215197417878</v>
          </cell>
          <cell r="K55">
            <v>3</v>
          </cell>
          <cell r="L55">
            <v>31.35</v>
          </cell>
          <cell r="M55">
            <v>2.2000000000000002</v>
          </cell>
          <cell r="N55">
            <v>3.75</v>
          </cell>
          <cell r="O55">
            <v>13.52</v>
          </cell>
          <cell r="P55">
            <v>3114.7224000000001</v>
          </cell>
          <cell r="Q55">
            <v>3824.4787224896836</v>
          </cell>
          <cell r="R55">
            <v>2.6189999999999998</v>
          </cell>
          <cell r="S55">
            <v>5.9527629382645332E-3</v>
          </cell>
          <cell r="T55">
            <v>6.8479920795455921E-4</v>
          </cell>
          <cell r="U55">
            <v>8.1971955591353327E-3</v>
          </cell>
          <cell r="V55">
            <v>5.7524179362353212E-4</v>
          </cell>
          <cell r="W55">
            <v>9.8052578458556589E-4</v>
          </cell>
          <cell r="X55">
            <v>3.5351222953591602E-3</v>
          </cell>
          <cell r="Y55">
            <v>1.9925647578922682E-2</v>
          </cell>
          <cell r="Z55">
            <v>2.4588456164638575E-2</v>
          </cell>
        </row>
        <row r="56">
          <cell r="A56" t="str">
            <v>LEUKINE</v>
          </cell>
          <cell r="B56" t="str">
            <v>Neutropenia</v>
          </cell>
          <cell r="C56" t="str">
            <v>LEUKINE</v>
          </cell>
          <cell r="D56">
            <v>1</v>
          </cell>
          <cell r="E56">
            <v>0</v>
          </cell>
          <cell r="F56">
            <v>34.35</v>
          </cell>
          <cell r="G56">
            <v>2.2000000000000002</v>
          </cell>
          <cell r="H56">
            <v>3.75</v>
          </cell>
          <cell r="I56">
            <v>12.29</v>
          </cell>
          <cell r="J56">
            <v>0</v>
          </cell>
          <cell r="K56">
            <v>3</v>
          </cell>
          <cell r="L56">
            <v>31.35</v>
          </cell>
          <cell r="M56">
            <v>2.2000000000000002</v>
          </cell>
          <cell r="N56">
            <v>3.75</v>
          </cell>
          <cell r="O56">
            <v>12.29</v>
          </cell>
          <cell r="P56">
            <v>1522.46</v>
          </cell>
          <cell r="Q56">
            <v>7292.9338073730469</v>
          </cell>
          <cell r="R56">
            <v>5.859</v>
          </cell>
          <cell r="S56">
            <v>0</v>
          </cell>
          <cell r="T56">
            <v>8.0338038912085546E-4</v>
          </cell>
          <cell r="U56">
            <v>4.2986815495713974E-3</v>
          </cell>
          <cell r="V56">
            <v>3.0166186312781737E-4</v>
          </cell>
          <cell r="W56">
            <v>5.1419635760423417E-4</v>
          </cell>
          <cell r="X56">
            <v>1.6851928626549432E-3</v>
          </cell>
          <cell r="Y56">
            <v>7.603113022079248E-3</v>
          </cell>
          <cell r="Z56">
            <v>3.4542779449049564E-2</v>
          </cell>
        </row>
        <row r="57">
          <cell r="A57" t="str">
            <v>NEULASTA</v>
          </cell>
          <cell r="B57" t="str">
            <v>Neutropenia</v>
          </cell>
          <cell r="C57" t="str">
            <v>NEULASTA</v>
          </cell>
          <cell r="D57">
            <v>3</v>
          </cell>
          <cell r="E57">
            <v>0</v>
          </cell>
          <cell r="F57">
            <v>103.05</v>
          </cell>
          <cell r="G57">
            <v>6.6</v>
          </cell>
          <cell r="H57">
            <v>11.25</v>
          </cell>
          <cell r="I57">
            <v>36.869999999999997</v>
          </cell>
          <cell r="J57">
            <v>0</v>
          </cell>
          <cell r="K57">
            <v>3</v>
          </cell>
          <cell r="L57">
            <v>31.35</v>
          </cell>
          <cell r="M57">
            <v>2.1999999999999997</v>
          </cell>
          <cell r="N57">
            <v>3.75</v>
          </cell>
          <cell r="O57">
            <v>12.29</v>
          </cell>
          <cell r="P57">
            <v>5015</v>
          </cell>
          <cell r="Q57">
            <v>8850</v>
          </cell>
          <cell r="R57">
            <v>1.9590000000000001</v>
          </cell>
          <cell r="S57">
            <v>0</v>
          </cell>
          <cell r="T57">
            <v>2.2135593220338985E-4</v>
          </cell>
          <cell r="U57">
            <v>3.5423728813559325E-3</v>
          </cell>
          <cell r="V57">
            <v>2.485875706214689E-4</v>
          </cell>
          <cell r="W57">
            <v>4.2372881355932202E-4</v>
          </cell>
          <cell r="X57">
            <v>1.3887005649717513E-3</v>
          </cell>
          <cell r="Y57">
            <v>5.8247457627118651E-3</v>
          </cell>
          <cell r="Z57">
            <v>1.048654037886341E-2</v>
          </cell>
        </row>
        <row r="58">
          <cell r="A58" t="str">
            <v>NEUPOGEN</v>
          </cell>
          <cell r="B58" t="str">
            <v>Neutropenia</v>
          </cell>
          <cell r="C58" t="str">
            <v>NEUPOGEN</v>
          </cell>
          <cell r="D58">
            <v>16</v>
          </cell>
          <cell r="E58">
            <v>241.15142742973799</v>
          </cell>
          <cell r="F58">
            <v>549.6</v>
          </cell>
          <cell r="G58">
            <v>35.200000000000003</v>
          </cell>
          <cell r="H58">
            <v>60</v>
          </cell>
          <cell r="I58">
            <v>196.64</v>
          </cell>
          <cell r="J58">
            <v>15.071964214358625</v>
          </cell>
          <cell r="K58">
            <v>3</v>
          </cell>
          <cell r="L58">
            <v>31.35</v>
          </cell>
          <cell r="M58">
            <v>2.2000000000000002</v>
          </cell>
          <cell r="N58">
            <v>3.75</v>
          </cell>
          <cell r="O58">
            <v>12.29</v>
          </cell>
          <cell r="P58">
            <v>3333.8556250000001</v>
          </cell>
          <cell r="Q58">
            <v>6005.7427566225169</v>
          </cell>
          <cell r="R58">
            <v>5.859</v>
          </cell>
          <cell r="S58">
            <v>2.5095920396754935E-3</v>
          </cell>
          <cell r="T58">
            <v>9.7556626006654976E-4</v>
          </cell>
          <cell r="U58">
            <v>5.2200037981031469E-3</v>
          </cell>
          <cell r="V58">
            <v>3.6631605600723839E-4</v>
          </cell>
          <cell r="W58">
            <v>6.2440236819415629E-4</v>
          </cell>
          <cell r="X58">
            <v>2.0463746946949813E-3</v>
          </cell>
          <cell r="Y58">
            <v>1.1742255216741566E-2</v>
          </cell>
          <cell r="Z58">
            <v>2.0295409227374279E-2</v>
          </cell>
        </row>
        <row r="59">
          <cell r="A59" t="str">
            <v>HYALGAN</v>
          </cell>
          <cell r="B59" t="str">
            <v>Osteo-Arthritis</v>
          </cell>
          <cell r="C59" t="str">
            <v>HYALGAN</v>
          </cell>
          <cell r="D59">
            <v>1</v>
          </cell>
          <cell r="E59">
            <v>10.647114478114499</v>
          </cell>
          <cell r="F59">
            <v>34.35</v>
          </cell>
          <cell r="G59">
            <v>2.2000000000000002</v>
          </cell>
          <cell r="H59">
            <v>3.75</v>
          </cell>
          <cell r="I59">
            <v>12.29</v>
          </cell>
          <cell r="J59">
            <v>10.647114478114499</v>
          </cell>
          <cell r="K59">
            <v>3</v>
          </cell>
          <cell r="L59">
            <v>31.35</v>
          </cell>
          <cell r="M59">
            <v>2.2000000000000002</v>
          </cell>
          <cell r="N59">
            <v>3.75</v>
          </cell>
          <cell r="O59">
            <v>12.29</v>
          </cell>
          <cell r="P59">
            <v>519.07000000000005</v>
          </cell>
          <cell r="Q59">
            <v>781.53774671052633</v>
          </cell>
          <cell r="R59">
            <v>0</v>
          </cell>
          <cell r="S59">
            <v>1.3623288859595009E-2</v>
          </cell>
          <cell r="T59">
            <v>0</v>
          </cell>
          <cell r="U59">
            <v>4.011322566562063E-2</v>
          </cell>
          <cell r="V59">
            <v>2.8149632046049569E-3</v>
          </cell>
          <cell r="W59">
            <v>4.7982327351220851E-3</v>
          </cell>
          <cell r="X59">
            <v>1.5725408083906777E-2</v>
          </cell>
          <cell r="Y59">
            <v>7.7075118548849464E-2</v>
          </cell>
          <cell r="Z59">
            <v>0.12182771972588374</v>
          </cell>
        </row>
        <row r="60">
          <cell r="A60" t="str">
            <v>SUPARTZ</v>
          </cell>
          <cell r="B60" t="str">
            <v>Osteo-Arthritis</v>
          </cell>
          <cell r="C60" t="str">
            <v>SUPARTZ</v>
          </cell>
          <cell r="D60">
            <v>2</v>
          </cell>
          <cell r="E60">
            <v>81.434365781710895</v>
          </cell>
          <cell r="F60">
            <v>68.7</v>
          </cell>
          <cell r="G60">
            <v>4.4000000000000004</v>
          </cell>
          <cell r="H60">
            <v>7.5</v>
          </cell>
          <cell r="I60">
            <v>24.58</v>
          </cell>
          <cell r="J60">
            <v>40.717182890855447</v>
          </cell>
          <cell r="K60">
            <v>3</v>
          </cell>
          <cell r="L60">
            <v>31.35</v>
          </cell>
          <cell r="M60">
            <v>2.2000000000000002</v>
          </cell>
          <cell r="N60">
            <v>3.75</v>
          </cell>
          <cell r="O60">
            <v>12.29</v>
          </cell>
          <cell r="P60">
            <v>850</v>
          </cell>
          <cell r="Q60">
            <v>918.02589699074076</v>
          </cell>
          <cell r="R60">
            <v>0</v>
          </cell>
          <cell r="S60">
            <v>4.4352978520894738E-2</v>
          </cell>
          <cell r="T60">
            <v>0</v>
          </cell>
          <cell r="U60">
            <v>3.4149363436003589E-2</v>
          </cell>
          <cell r="V60">
            <v>2.3964465569125326E-3</v>
          </cell>
          <cell r="W60">
            <v>4.0848520856463623E-3</v>
          </cell>
          <cell r="X60">
            <v>1.338742190202501E-2</v>
          </cell>
          <cell r="Y60">
            <v>9.8371062501482226E-2</v>
          </cell>
          <cell r="Z60">
            <v>0.10977315634218288</v>
          </cell>
        </row>
        <row r="61">
          <cell r="A61" t="str">
            <v>SYNVISC</v>
          </cell>
          <cell r="B61" t="str">
            <v>Osteo-Arthritis</v>
          </cell>
          <cell r="C61" t="str">
            <v>SYNVISC</v>
          </cell>
          <cell r="D61">
            <v>11</v>
          </cell>
          <cell r="E61">
            <v>0</v>
          </cell>
          <cell r="F61">
            <v>377.85</v>
          </cell>
          <cell r="G61">
            <v>24.2</v>
          </cell>
          <cell r="H61">
            <v>41.25</v>
          </cell>
          <cell r="I61">
            <v>135.19</v>
          </cell>
          <cell r="J61">
            <v>0</v>
          </cell>
          <cell r="K61">
            <v>3</v>
          </cell>
          <cell r="L61">
            <v>31.35</v>
          </cell>
          <cell r="M61">
            <v>2.1999999999999997</v>
          </cell>
          <cell r="N61">
            <v>3.75</v>
          </cell>
          <cell r="O61">
            <v>12.29</v>
          </cell>
          <cell r="P61">
            <v>608.26181818181817</v>
          </cell>
          <cell r="Q61">
            <v>1005.4905690537084</v>
          </cell>
          <cell r="R61">
            <v>0</v>
          </cell>
          <cell r="S61">
            <v>0</v>
          </cell>
          <cell r="T61">
            <v>0</v>
          </cell>
          <cell r="U61">
            <v>3.1178810587457074E-2</v>
          </cell>
          <cell r="V61">
            <v>2.1879867078917238E-3</v>
          </cell>
          <cell r="W61">
            <v>3.7295227975427119E-3</v>
          </cell>
          <cell r="X61">
            <v>1.2222889381813314E-2</v>
          </cell>
          <cell r="Y61">
            <v>4.931920947470482E-2</v>
          </cell>
          <cell r="Z61">
            <v>8.6459479171648576E-2</v>
          </cell>
        </row>
        <row r="62">
          <cell r="A62" t="str">
            <v>FORTEO</v>
          </cell>
          <cell r="B62" t="str">
            <v>Osteoporosis</v>
          </cell>
          <cell r="C62" t="str">
            <v>FORTEO</v>
          </cell>
          <cell r="D62">
            <v>77</v>
          </cell>
          <cell r="E62">
            <v>1907.4810922311799</v>
          </cell>
          <cell r="F62">
            <v>2644.95</v>
          </cell>
          <cell r="G62">
            <v>169.4</v>
          </cell>
          <cell r="H62">
            <v>288.75</v>
          </cell>
          <cell r="I62">
            <v>946.33</v>
          </cell>
          <cell r="J62">
            <v>24.772481717288052</v>
          </cell>
          <cell r="K62">
            <v>3</v>
          </cell>
          <cell r="L62">
            <v>31.349999999999994</v>
          </cell>
          <cell r="M62">
            <v>2.2000000000000002</v>
          </cell>
          <cell r="N62">
            <v>3.75</v>
          </cell>
          <cell r="O62">
            <v>12.290000000000001</v>
          </cell>
          <cell r="P62">
            <v>1226.6772727272726</v>
          </cell>
          <cell r="Q62">
            <v>1588.7491034836066</v>
          </cell>
          <cell r="R62">
            <v>0</v>
          </cell>
          <cell r="S62">
            <v>1.5592444183269787E-2</v>
          </cell>
          <cell r="T62">
            <v>0</v>
          </cell>
          <cell r="U62">
            <v>1.9732505233998061E-2</v>
          </cell>
          <cell r="V62">
            <v>1.3847372094033729E-3</v>
          </cell>
          <cell r="W62">
            <v>2.3603475160284765E-3</v>
          </cell>
          <cell r="X62">
            <v>7.735645592530661E-3</v>
          </cell>
          <cell r="Y62">
            <v>4.6805679735230359E-2</v>
          </cell>
          <cell r="Z62">
            <v>6.3066695240295761E-2</v>
          </cell>
        </row>
        <row r="63">
          <cell r="A63" t="str">
            <v>ENBREL</v>
          </cell>
          <cell r="B63" t="str">
            <v>Rheumatoid Arthritis</v>
          </cell>
          <cell r="C63" t="str">
            <v>ENBREL</v>
          </cell>
          <cell r="D63">
            <v>298</v>
          </cell>
          <cell r="E63">
            <v>7767.3094572712198</v>
          </cell>
          <cell r="F63">
            <v>10236.299999999999</v>
          </cell>
          <cell r="G63">
            <v>655.6</v>
          </cell>
          <cell r="H63">
            <v>1117.5</v>
          </cell>
          <cell r="I63">
            <v>4028.96</v>
          </cell>
          <cell r="J63">
            <v>26.064796836480603</v>
          </cell>
          <cell r="K63">
            <v>3</v>
          </cell>
          <cell r="L63">
            <v>31.349999999999994</v>
          </cell>
          <cell r="M63">
            <v>2.2000000000000002</v>
          </cell>
          <cell r="N63">
            <v>3.75</v>
          </cell>
          <cell r="O63">
            <v>13.52</v>
          </cell>
          <cell r="P63">
            <v>2824.0822818791949</v>
          </cell>
          <cell r="Q63">
            <v>3781.7457981931557</v>
          </cell>
          <cell r="R63">
            <v>2.1239999999999997</v>
          </cell>
          <cell r="S63">
            <v>6.8922656961591267E-3</v>
          </cell>
          <cell r="T63">
            <v>5.6164536522121747E-4</v>
          </cell>
          <cell r="U63">
            <v>8.2898221279120374E-3</v>
          </cell>
          <cell r="V63">
            <v>5.8174190371312559E-4</v>
          </cell>
          <cell r="W63">
            <v>9.9160551769282763E-4</v>
          </cell>
          <cell r="X63">
            <v>3.5750684264552078E-3</v>
          </cell>
          <cell r="Y63">
            <v>2.0892149037153546E-2</v>
          </cell>
          <cell r="Z63">
            <v>2.8286993388635908E-2</v>
          </cell>
        </row>
        <row r="64">
          <cell r="A64" t="str">
            <v>HUMIRA</v>
          </cell>
          <cell r="B64" t="str">
            <v>Rheumatoid Arthritis</v>
          </cell>
          <cell r="C64" t="str">
            <v>HUMIRA</v>
          </cell>
          <cell r="D64">
            <v>64</v>
          </cell>
          <cell r="E64">
            <v>1347.66304007904</v>
          </cell>
          <cell r="F64">
            <v>2198.4</v>
          </cell>
          <cell r="G64">
            <v>140.80000000000001</v>
          </cell>
          <cell r="H64">
            <v>240</v>
          </cell>
          <cell r="I64">
            <v>786.56</v>
          </cell>
          <cell r="J64">
            <v>21.057235001235</v>
          </cell>
          <cell r="K64">
            <v>3</v>
          </cell>
          <cell r="L64">
            <v>31.35</v>
          </cell>
          <cell r="M64">
            <v>2.2000000000000002</v>
          </cell>
          <cell r="N64">
            <v>3.75</v>
          </cell>
          <cell r="O64">
            <v>12.29</v>
          </cell>
          <cell r="P64">
            <v>3143.5812500000002</v>
          </cell>
          <cell r="Q64">
            <v>4022.6195457262402</v>
          </cell>
          <cell r="R64">
            <v>2.6189999999999998</v>
          </cell>
          <cell r="S64">
            <v>5.2347070762898476E-3</v>
          </cell>
          <cell r="T64">
            <v>6.5106828280156622E-4</v>
          </cell>
          <cell r="U64">
            <v>7.7934290438446373E-3</v>
          </cell>
          <cell r="V64">
            <v>5.4690730132243067E-4</v>
          </cell>
          <cell r="W64">
            <v>9.3222835452687043E-4</v>
          </cell>
          <cell r="X64">
            <v>3.0552230605693964E-3</v>
          </cell>
          <cell r="Y64">
            <v>1.8213563119354747E-2</v>
          </cell>
          <cell r="Z64">
            <v>2.3427813421789252E-2</v>
          </cell>
        </row>
        <row r="65">
          <cell r="A65" t="str">
            <v>KINERET</v>
          </cell>
          <cell r="B65" t="str">
            <v>Rheumatoid Arthritis</v>
          </cell>
          <cell r="C65" t="str">
            <v>KINERET</v>
          </cell>
          <cell r="D65">
            <v>5</v>
          </cell>
          <cell r="E65">
            <v>100.552702341577</v>
          </cell>
          <cell r="F65">
            <v>171.75</v>
          </cell>
          <cell r="G65">
            <v>11</v>
          </cell>
          <cell r="H65">
            <v>18.75</v>
          </cell>
          <cell r="I65">
            <v>61.45</v>
          </cell>
          <cell r="J65">
            <v>20.110540468315399</v>
          </cell>
          <cell r="K65">
            <v>3</v>
          </cell>
          <cell r="L65">
            <v>31.35</v>
          </cell>
          <cell r="M65">
            <v>2.2000000000000002</v>
          </cell>
          <cell r="N65">
            <v>3.75</v>
          </cell>
          <cell r="O65">
            <v>12.290000000000001</v>
          </cell>
          <cell r="P65">
            <v>3144.944</v>
          </cell>
          <cell r="Q65">
            <v>3633.646887159533</v>
          </cell>
          <cell r="R65">
            <v>2.6189999999999998</v>
          </cell>
          <cell r="S65">
            <v>5.5345335121531466E-3</v>
          </cell>
          <cell r="T65">
            <v>7.207634867479665E-4</v>
          </cell>
          <cell r="U65">
            <v>8.6276958035695888E-3</v>
          </cell>
          <cell r="V65">
            <v>6.0545233709260278E-4</v>
          </cell>
          <cell r="W65">
            <v>1.0320210291351183E-3</v>
          </cell>
          <cell r="X65">
            <v>3.3822769194854943E-3</v>
          </cell>
          <cell r="Y65">
            <v>1.9902743088183919E-2</v>
          </cell>
          <cell r="Z65">
            <v>2.3116640699584898E-2</v>
          </cell>
        </row>
        <row r="66">
          <cell r="A66" t="str">
            <v>REMICADE</v>
          </cell>
          <cell r="B66" t="str">
            <v>Rheumatoid Arthritis</v>
          </cell>
          <cell r="C66" t="str">
            <v>REMICADE</v>
          </cell>
          <cell r="D66">
            <v>1</v>
          </cell>
          <cell r="E66">
            <v>66.540532859680297</v>
          </cell>
          <cell r="F66">
            <v>34.35</v>
          </cell>
          <cell r="G66">
            <v>2.2000000000000002</v>
          </cell>
          <cell r="H66">
            <v>3.75</v>
          </cell>
          <cell r="I66">
            <v>12.29</v>
          </cell>
          <cell r="J66">
            <v>66.540532859680297</v>
          </cell>
          <cell r="K66">
            <v>3</v>
          </cell>
          <cell r="L66">
            <v>31.35</v>
          </cell>
          <cell r="M66">
            <v>2.2000000000000002</v>
          </cell>
          <cell r="N66">
            <v>3.75</v>
          </cell>
          <cell r="O66">
            <v>12.29</v>
          </cell>
          <cell r="P66">
            <v>7054.42</v>
          </cell>
          <cell r="Q66">
            <v>4801.4649280575541</v>
          </cell>
          <cell r="R66">
            <v>0</v>
          </cell>
          <cell r="S66">
            <v>1.3858381526614515E-2</v>
          </cell>
          <cell r="T66">
            <v>0</v>
          </cell>
          <cell r="U66">
            <v>6.5292573141178247E-3</v>
          </cell>
          <cell r="V66">
            <v>4.5819349572756671E-4</v>
          </cell>
          <cell r="W66">
            <v>7.8101164044471589E-4</v>
          </cell>
          <cell r="X66">
            <v>2.5596354829508154E-3</v>
          </cell>
          <cell r="Y66">
            <v>2.4186479459855439E-2</v>
          </cell>
          <cell r="Z66">
            <v>1.6887360386775994E-2</v>
          </cell>
        </row>
        <row r="67">
          <cell r="A67" t="str">
            <v>SYNAGIS</v>
          </cell>
          <cell r="B67" t="str">
            <v>RSV</v>
          </cell>
          <cell r="C67" t="str">
            <v>SYNAGIS</v>
          </cell>
          <cell r="D67">
            <v>14</v>
          </cell>
          <cell r="E67">
            <v>0</v>
          </cell>
          <cell r="F67">
            <v>480.9</v>
          </cell>
          <cell r="G67">
            <v>30.8</v>
          </cell>
          <cell r="H67">
            <v>52.5</v>
          </cell>
          <cell r="I67">
            <v>172.06</v>
          </cell>
          <cell r="J67">
            <v>0</v>
          </cell>
          <cell r="K67">
            <v>3</v>
          </cell>
          <cell r="L67">
            <v>31.35</v>
          </cell>
          <cell r="M67">
            <v>2.2000000000000002</v>
          </cell>
          <cell r="N67">
            <v>3.75</v>
          </cell>
          <cell r="O67">
            <v>12.290000000000001</v>
          </cell>
          <cell r="P67">
            <v>1570.3564285714285</v>
          </cell>
          <cell r="Q67">
            <v>3607.804555084746</v>
          </cell>
          <cell r="R67">
            <v>0</v>
          </cell>
          <cell r="S67">
            <v>0</v>
          </cell>
          <cell r="T67">
            <v>0</v>
          </cell>
          <cell r="U67">
            <v>8.6894950991222974E-3</v>
          </cell>
          <cell r="V67">
            <v>6.0978912976296829E-4</v>
          </cell>
          <cell r="W67">
            <v>1.0394132893686958E-3</v>
          </cell>
          <cell r="X67">
            <v>3.4065038203576728E-3</v>
          </cell>
          <cell r="Y67">
            <v>1.3745201338611634E-2</v>
          </cell>
          <cell r="Z67">
            <v>3.3489212412650633E-2</v>
          </cell>
        </row>
        <row r="69">
          <cell r="S69">
            <v>18</v>
          </cell>
          <cell r="T69">
            <v>19</v>
          </cell>
          <cell r="U69">
            <v>20</v>
          </cell>
          <cell r="V69">
            <v>21</v>
          </cell>
          <cell r="W69">
            <v>22</v>
          </cell>
          <cell r="X69">
            <v>23</v>
          </cell>
        </row>
        <row r="70">
          <cell r="J70" t="str">
            <v>REPL/RX</v>
          </cell>
          <cell r="K70" t="str">
            <v>ANCILLARY/RX</v>
          </cell>
          <cell r="L70" t="str">
            <v>FRONT END/RX</v>
          </cell>
          <cell r="M70" t="str">
            <v>DISP COST/RX</v>
          </cell>
          <cell r="N70" t="str">
            <v>PACK/RX</v>
          </cell>
          <cell r="O70" t="str">
            <v>SHIP/RX</v>
          </cell>
          <cell r="Q70" t="str">
            <v>AWP/Rx</v>
          </cell>
          <cell r="R70" t="str">
            <v>ANCILLARY/RX</v>
          </cell>
          <cell r="S70" t="str">
            <v>REPL %</v>
          </cell>
          <cell r="T70" t="str">
            <v>ANCILLARY %</v>
          </cell>
          <cell r="U70" t="str">
            <v>FRONT END %</v>
          </cell>
          <cell r="V70" t="str">
            <v>DISP COST %</v>
          </cell>
          <cell r="W70" t="str">
            <v>PACK %</v>
          </cell>
          <cell r="X70" t="str">
            <v>SHIP %</v>
          </cell>
        </row>
        <row r="71">
          <cell r="A71" t="str">
            <v>AGENERASE</v>
          </cell>
          <cell r="J71">
            <v>0</v>
          </cell>
          <cell r="K71">
            <v>0</v>
          </cell>
          <cell r="L71">
            <v>0</v>
          </cell>
          <cell r="M71">
            <v>2.2000000000000002</v>
          </cell>
          <cell r="N71">
            <v>0.2</v>
          </cell>
          <cell r="O71">
            <v>1.5</v>
          </cell>
          <cell r="Q71">
            <v>1481.82421875</v>
          </cell>
          <cell r="R71">
            <v>0</v>
          </cell>
          <cell r="S71">
            <v>0</v>
          </cell>
          <cell r="T71">
            <v>0</v>
          </cell>
          <cell r="U71">
            <v>0</v>
          </cell>
          <cell r="V71">
            <v>1.4846565281918668E-3</v>
          </cell>
          <cell r="W71">
            <v>1.349687752901697E-4</v>
          </cell>
          <cell r="X71">
            <v>1.0122658146762727E-3</v>
          </cell>
          <cell r="Y71">
            <v>2.631891118158309E-3</v>
          </cell>
        </row>
        <row r="72">
          <cell r="A72" t="str">
            <v>COMBIVIR</v>
          </cell>
          <cell r="J72">
            <v>0</v>
          </cell>
          <cell r="K72">
            <v>0</v>
          </cell>
          <cell r="L72">
            <v>0</v>
          </cell>
          <cell r="M72">
            <v>2.2000000000000002</v>
          </cell>
          <cell r="N72">
            <v>0.2</v>
          </cell>
          <cell r="O72">
            <v>1.5</v>
          </cell>
          <cell r="Q72">
            <v>1995.0215757238307</v>
          </cell>
          <cell r="R72">
            <v>0</v>
          </cell>
          <cell r="S72">
            <v>0</v>
          </cell>
          <cell r="T72">
            <v>0</v>
          </cell>
          <cell r="U72">
            <v>0</v>
          </cell>
          <cell r="V72">
            <v>1.1027449661549647E-3</v>
          </cell>
          <cell r="W72">
            <v>1.0024954237772407E-4</v>
          </cell>
          <cell r="X72">
            <v>7.5187156783293051E-4</v>
          </cell>
          <cell r="Y72">
            <v>1.9548660763656191E-3</v>
          </cell>
        </row>
        <row r="73">
          <cell r="A73" t="str">
            <v>CRIXIVAN</v>
          </cell>
          <cell r="J73">
            <v>0</v>
          </cell>
          <cell r="K73">
            <v>0</v>
          </cell>
          <cell r="L73">
            <v>0</v>
          </cell>
          <cell r="M73">
            <v>2.2000000000000002</v>
          </cell>
          <cell r="N73">
            <v>3.75</v>
          </cell>
          <cell r="O73">
            <v>6.56</v>
          </cell>
          <cell r="Q73">
            <v>1480.010136471519</v>
          </cell>
          <cell r="R73">
            <v>0</v>
          </cell>
          <cell r="S73">
            <v>0</v>
          </cell>
          <cell r="T73">
            <v>0</v>
          </cell>
          <cell r="U73">
            <v>0</v>
          </cell>
          <cell r="V73">
            <v>1.4864763056589624E-3</v>
          </cell>
          <cell r="W73">
            <v>2.5337664301005036E-3</v>
          </cell>
          <cell r="X73">
            <v>4.4324020750558142E-3</v>
          </cell>
          <cell r="Y73">
            <v>8.45264481081528E-3</v>
          </cell>
        </row>
        <row r="74">
          <cell r="A74" t="str">
            <v>EMTRIVA</v>
          </cell>
          <cell r="J74">
            <v>0</v>
          </cell>
          <cell r="K74">
            <v>0</v>
          </cell>
          <cell r="L74">
            <v>0</v>
          </cell>
          <cell r="M74">
            <v>2.2000000000000002</v>
          </cell>
          <cell r="N74">
            <v>0.2</v>
          </cell>
          <cell r="O74">
            <v>1.5</v>
          </cell>
          <cell r="Q74">
            <v>910.19698660714289</v>
          </cell>
          <cell r="R74">
            <v>0</v>
          </cell>
          <cell r="S74">
            <v>0</v>
          </cell>
          <cell r="T74">
            <v>0</v>
          </cell>
          <cell r="U74">
            <v>0</v>
          </cell>
          <cell r="V74">
            <v>2.4170591996802108E-3</v>
          </cell>
          <cell r="W74">
            <v>2.1973265451638279E-4</v>
          </cell>
          <cell r="X74">
            <v>1.6479949088728707E-3</v>
          </cell>
          <cell r="Y74">
            <v>4.284786763069464E-3</v>
          </cell>
        </row>
        <row r="75">
          <cell r="A75" t="str">
            <v>EPIVIR</v>
          </cell>
          <cell r="J75">
            <v>0</v>
          </cell>
          <cell r="K75">
            <v>0</v>
          </cell>
          <cell r="L75">
            <v>0</v>
          </cell>
          <cell r="M75">
            <v>2.2000000000000002</v>
          </cell>
          <cell r="N75">
            <v>0.2</v>
          </cell>
          <cell r="O75">
            <v>1.5</v>
          </cell>
          <cell r="Q75">
            <v>881.21609948199728</v>
          </cell>
          <cell r="R75">
            <v>0</v>
          </cell>
          <cell r="S75">
            <v>0</v>
          </cell>
          <cell r="T75">
            <v>0</v>
          </cell>
          <cell r="U75">
            <v>0</v>
          </cell>
          <cell r="V75">
            <v>2.4965499396722552E-3</v>
          </cell>
          <cell r="W75">
            <v>2.2695908542475046E-4</v>
          </cell>
          <cell r="X75">
            <v>1.7021931406856284E-3</v>
          </cell>
          <cell r="Y75">
            <v>4.4257021657826343E-3</v>
          </cell>
        </row>
        <row r="76">
          <cell r="A76" t="str">
            <v>FORTOVASE</v>
          </cell>
          <cell r="J76">
            <v>0</v>
          </cell>
          <cell r="K76">
            <v>0</v>
          </cell>
          <cell r="L76">
            <v>0</v>
          </cell>
          <cell r="M76">
            <v>2.2000000000000002</v>
          </cell>
          <cell r="N76">
            <v>3.75</v>
          </cell>
          <cell r="O76">
            <v>12.29</v>
          </cell>
          <cell r="Q76">
            <v>1035.8316945043102</v>
          </cell>
          <cell r="R76">
            <v>0</v>
          </cell>
          <cell r="S76">
            <v>0</v>
          </cell>
          <cell r="T76">
            <v>0</v>
          </cell>
          <cell r="U76">
            <v>0</v>
          </cell>
          <cell r="V76">
            <v>2.1238971656035244E-3</v>
          </cell>
          <cell r="W76">
            <v>3.6202792595514616E-3</v>
          </cell>
          <cell r="X76">
            <v>1.1864861893303323E-2</v>
          </cell>
          <cell r="Y76">
            <v>1.7609038318458309E-2</v>
          </cell>
        </row>
        <row r="77">
          <cell r="A77" t="str">
            <v>FUZEON</v>
          </cell>
          <cell r="J77">
            <v>0</v>
          </cell>
          <cell r="K77">
            <v>0</v>
          </cell>
          <cell r="L77">
            <v>0</v>
          </cell>
          <cell r="M77">
            <v>2.2000000000000002</v>
          </cell>
          <cell r="N77">
            <v>0.2</v>
          </cell>
          <cell r="O77">
            <v>1.5</v>
          </cell>
          <cell r="Q77">
            <v>0</v>
          </cell>
          <cell r="R77">
            <v>0</v>
          </cell>
          <cell r="S77">
            <v>0</v>
          </cell>
          <cell r="T77">
            <v>0</v>
          </cell>
          <cell r="U77">
            <v>0</v>
          </cell>
          <cell r="V77">
            <v>0</v>
          </cell>
          <cell r="W77">
            <v>0</v>
          </cell>
          <cell r="X77">
            <v>0</v>
          </cell>
          <cell r="Y77">
            <v>0</v>
          </cell>
        </row>
        <row r="78">
          <cell r="A78" t="str">
            <v>HIVID</v>
          </cell>
          <cell r="J78">
            <v>0</v>
          </cell>
          <cell r="K78">
            <v>0</v>
          </cell>
          <cell r="L78">
            <v>0</v>
          </cell>
          <cell r="M78">
            <v>2.2000000000000002</v>
          </cell>
          <cell r="N78">
            <v>0.2</v>
          </cell>
          <cell r="O78">
            <v>1.5</v>
          </cell>
          <cell r="Q78">
            <v>665.15174865722656</v>
          </cell>
          <cell r="R78">
            <v>0</v>
          </cell>
          <cell r="S78">
            <v>0</v>
          </cell>
          <cell r="T78">
            <v>0</v>
          </cell>
          <cell r="U78">
            <v>0</v>
          </cell>
          <cell r="V78">
            <v>3.3075159231577525E-3</v>
          </cell>
          <cell r="W78">
            <v>3.0068326574161388E-4</v>
          </cell>
          <cell r="X78">
            <v>2.255124493062104E-3</v>
          </cell>
          <cell r="Y78">
            <v>5.8633236819614701E-3</v>
          </cell>
        </row>
        <row r="79">
          <cell r="A79" t="str">
            <v>INVIRASE</v>
          </cell>
          <cell r="J79">
            <v>0</v>
          </cell>
          <cell r="K79">
            <v>0</v>
          </cell>
          <cell r="L79">
            <v>0</v>
          </cell>
          <cell r="M79">
            <v>2.2000000000000002</v>
          </cell>
          <cell r="N79">
            <v>0.2</v>
          </cell>
          <cell r="O79">
            <v>1.5</v>
          </cell>
          <cell r="Q79">
            <v>1761.5799753289473</v>
          </cell>
          <cell r="R79">
            <v>0</v>
          </cell>
          <cell r="S79">
            <v>0</v>
          </cell>
          <cell r="T79">
            <v>0</v>
          </cell>
          <cell r="U79">
            <v>0</v>
          </cell>
          <cell r="V79">
            <v>1.2488788648889954E-3</v>
          </cell>
          <cell r="W79">
            <v>1.1353444226263594E-4</v>
          </cell>
          <cell r="X79">
            <v>8.515083169697695E-4</v>
          </cell>
          <cell r="Y79">
            <v>2.213921624121401E-3</v>
          </cell>
        </row>
        <row r="80">
          <cell r="A80" t="str">
            <v>KALETRA</v>
          </cell>
          <cell r="J80">
            <v>0</v>
          </cell>
          <cell r="K80">
            <v>0</v>
          </cell>
          <cell r="L80">
            <v>0</v>
          </cell>
          <cell r="M80">
            <v>11.25</v>
          </cell>
          <cell r="N80">
            <v>3.75</v>
          </cell>
          <cell r="O80">
            <v>13.52</v>
          </cell>
          <cell r="Q80">
            <v>2148.3381446188341</v>
          </cell>
          <cell r="R80">
            <v>0</v>
          </cell>
          <cell r="S80">
            <v>0</v>
          </cell>
          <cell r="T80">
            <v>0</v>
          </cell>
          <cell r="U80">
            <v>0</v>
          </cell>
          <cell r="V80">
            <v>5.2366058053659034E-3</v>
          </cell>
          <cell r="W80">
            <v>1.7455352684553011E-3</v>
          </cell>
          <cell r="X80">
            <v>6.2932364878708451E-3</v>
          </cell>
          <cell r="Y80">
            <v>1.3275377561692048E-2</v>
          </cell>
        </row>
        <row r="81">
          <cell r="A81" t="str">
            <v>LEXIVA</v>
          </cell>
          <cell r="J81">
            <v>0</v>
          </cell>
          <cell r="K81">
            <v>0</v>
          </cell>
          <cell r="L81">
            <v>0</v>
          </cell>
          <cell r="M81">
            <v>2.2000000000000002</v>
          </cell>
          <cell r="N81">
            <v>0.2</v>
          </cell>
          <cell r="O81">
            <v>1.5</v>
          </cell>
          <cell r="Q81">
            <v>1371.4285714285713</v>
          </cell>
          <cell r="R81">
            <v>0</v>
          </cell>
          <cell r="S81">
            <v>0</v>
          </cell>
          <cell r="T81">
            <v>0</v>
          </cell>
          <cell r="U81">
            <v>0</v>
          </cell>
          <cell r="V81">
            <v>1.6041666666666669E-3</v>
          </cell>
          <cell r="W81">
            <v>1.4583333333333335E-4</v>
          </cell>
          <cell r="X81">
            <v>1.0937500000000001E-3</v>
          </cell>
          <cell r="Y81">
            <v>2.8437500000000004E-3</v>
          </cell>
        </row>
        <row r="82">
          <cell r="A82" t="str">
            <v>NORVIR</v>
          </cell>
          <cell r="J82">
            <v>0</v>
          </cell>
          <cell r="K82">
            <v>0</v>
          </cell>
          <cell r="L82">
            <v>0</v>
          </cell>
          <cell r="M82">
            <v>11.25</v>
          </cell>
          <cell r="N82">
            <v>3.75</v>
          </cell>
          <cell r="O82">
            <v>13.52</v>
          </cell>
          <cell r="Q82">
            <v>922.9091312056737</v>
          </cell>
          <cell r="R82">
            <v>0</v>
          </cell>
          <cell r="S82">
            <v>0</v>
          </cell>
          <cell r="T82">
            <v>0</v>
          </cell>
          <cell r="U82">
            <v>0</v>
          </cell>
          <cell r="V82">
            <v>1.2189715779822419E-2</v>
          </cell>
          <cell r="W82">
            <v>4.0632385932741393E-3</v>
          </cell>
          <cell r="X82">
            <v>1.4649329541617698E-2</v>
          </cell>
          <cell r="Y82">
            <v>3.0902283914714255E-2</v>
          </cell>
        </row>
        <row r="83">
          <cell r="A83" t="str">
            <v>RESCRIPTOR</v>
          </cell>
          <cell r="J83">
            <v>0</v>
          </cell>
          <cell r="K83">
            <v>0</v>
          </cell>
          <cell r="L83">
            <v>0</v>
          </cell>
          <cell r="M83">
            <v>2.2000000000000002</v>
          </cell>
          <cell r="N83">
            <v>0.2</v>
          </cell>
          <cell r="O83">
            <v>1.5</v>
          </cell>
          <cell r="Q83">
            <v>927.95402832031255</v>
          </cell>
          <cell r="R83">
            <v>0</v>
          </cell>
          <cell r="S83">
            <v>0</v>
          </cell>
          <cell r="T83">
            <v>0</v>
          </cell>
          <cell r="U83">
            <v>0</v>
          </cell>
          <cell r="V83">
            <v>2.3708071012765743E-3</v>
          </cell>
          <cell r="W83">
            <v>2.1552791829787036E-4</v>
          </cell>
          <cell r="X83">
            <v>1.6164593872340276E-3</v>
          </cell>
          <cell r="Y83">
            <v>4.2027944068084725E-3</v>
          </cell>
        </row>
        <row r="84">
          <cell r="A84" t="str">
            <v>RETROVIR</v>
          </cell>
          <cell r="J84">
            <v>0</v>
          </cell>
          <cell r="K84">
            <v>0</v>
          </cell>
          <cell r="L84">
            <v>0</v>
          </cell>
          <cell r="M84">
            <v>2.2000000000000002</v>
          </cell>
          <cell r="N84">
            <v>0.2</v>
          </cell>
          <cell r="O84">
            <v>1.5</v>
          </cell>
          <cell r="Q84">
            <v>1107.8099609374999</v>
          </cell>
          <cell r="R84">
            <v>0</v>
          </cell>
          <cell r="S84">
            <v>0</v>
          </cell>
          <cell r="T84">
            <v>0</v>
          </cell>
          <cell r="U84">
            <v>0</v>
          </cell>
          <cell r="V84">
            <v>1.9859001792493533E-3</v>
          </cell>
          <cell r="W84">
            <v>1.8053637993175939E-4</v>
          </cell>
          <cell r="X84">
            <v>1.3540228494881954E-3</v>
          </cell>
          <cell r="Y84">
            <v>3.5204594086693081E-3</v>
          </cell>
        </row>
        <row r="85">
          <cell r="A85" t="str">
            <v>REYATAZ</v>
          </cell>
          <cell r="J85">
            <v>0</v>
          </cell>
          <cell r="K85">
            <v>0</v>
          </cell>
          <cell r="L85">
            <v>0</v>
          </cell>
          <cell r="M85">
            <v>2.2000000000000002</v>
          </cell>
          <cell r="N85">
            <v>0.2</v>
          </cell>
          <cell r="O85">
            <v>1.5</v>
          </cell>
          <cell r="Q85">
            <v>2286</v>
          </cell>
          <cell r="R85">
            <v>0</v>
          </cell>
          <cell r="S85">
            <v>0</v>
          </cell>
          <cell r="T85">
            <v>0</v>
          </cell>
          <cell r="U85">
            <v>0</v>
          </cell>
          <cell r="V85">
            <v>9.6237970253718291E-4</v>
          </cell>
          <cell r="W85">
            <v>8.7489063867016631E-5</v>
          </cell>
          <cell r="X85">
            <v>6.5616797900262466E-4</v>
          </cell>
          <cell r="Y85">
            <v>1.7060367454068241E-3</v>
          </cell>
        </row>
        <row r="86">
          <cell r="A86" t="str">
            <v>SUSTIVA</v>
          </cell>
          <cell r="J86">
            <v>0</v>
          </cell>
          <cell r="K86">
            <v>0</v>
          </cell>
          <cell r="L86">
            <v>0</v>
          </cell>
          <cell r="M86">
            <v>2.2000000000000002</v>
          </cell>
          <cell r="N86">
            <v>0.2</v>
          </cell>
          <cell r="O86">
            <v>1.5</v>
          </cell>
          <cell r="Q86">
            <v>1358.1925530881297</v>
          </cell>
          <cell r="R86">
            <v>0</v>
          </cell>
          <cell r="S86">
            <v>0</v>
          </cell>
          <cell r="T86">
            <v>0</v>
          </cell>
          <cell r="U86">
            <v>0</v>
          </cell>
          <cell r="V86">
            <v>1.6197997809646713E-3</v>
          </cell>
          <cell r="W86">
            <v>1.4725452554224285E-4</v>
          </cell>
          <cell r="X86">
            <v>1.1044089415668213E-3</v>
          </cell>
          <cell r="Y86">
            <v>2.8714632480737355E-3</v>
          </cell>
        </row>
        <row r="87">
          <cell r="A87" t="str">
            <v>TRIZIVIR</v>
          </cell>
          <cell r="J87">
            <v>0</v>
          </cell>
          <cell r="K87">
            <v>0</v>
          </cell>
          <cell r="L87">
            <v>0</v>
          </cell>
          <cell r="M87">
            <v>2.2000000000000002</v>
          </cell>
          <cell r="N87">
            <v>0.2</v>
          </cell>
          <cell r="O87">
            <v>1.5</v>
          </cell>
          <cell r="Q87">
            <v>3146.7880154639174</v>
          </cell>
          <cell r="R87">
            <v>0</v>
          </cell>
          <cell r="S87">
            <v>0</v>
          </cell>
          <cell r="T87">
            <v>0</v>
          </cell>
          <cell r="U87">
            <v>0</v>
          </cell>
          <cell r="V87">
            <v>6.9912558112868737E-4</v>
          </cell>
          <cell r="W87">
            <v>6.3556871011698855E-5</v>
          </cell>
          <cell r="X87">
            <v>4.7667653258774137E-4</v>
          </cell>
          <cell r="Y87">
            <v>1.2393589847281275E-3</v>
          </cell>
        </row>
        <row r="88">
          <cell r="A88" t="str">
            <v>VIDEX</v>
          </cell>
          <cell r="J88">
            <v>0</v>
          </cell>
          <cell r="K88">
            <v>0</v>
          </cell>
          <cell r="L88">
            <v>0</v>
          </cell>
          <cell r="M88">
            <v>11.25</v>
          </cell>
          <cell r="N88">
            <v>3.75</v>
          </cell>
          <cell r="O88">
            <v>13.52</v>
          </cell>
          <cell r="Q88">
            <v>782.48272705078125</v>
          </cell>
          <cell r="R88">
            <v>0</v>
          </cell>
          <cell r="S88">
            <v>0</v>
          </cell>
          <cell r="T88">
            <v>0</v>
          </cell>
          <cell r="U88">
            <v>0</v>
          </cell>
          <cell r="V88">
            <v>1.4377314170757282E-2</v>
          </cell>
          <cell r="W88">
            <v>4.792438056919094E-3</v>
          </cell>
          <cell r="X88">
            <v>1.727833667454564E-2</v>
          </cell>
          <cell r="Y88">
            <v>3.6448088902222016E-2</v>
          </cell>
        </row>
        <row r="89">
          <cell r="A89" t="str">
            <v>VIDEX EC</v>
          </cell>
          <cell r="J89">
            <v>0</v>
          </cell>
          <cell r="K89">
            <v>0</v>
          </cell>
          <cell r="L89">
            <v>0</v>
          </cell>
          <cell r="M89">
            <v>11.25</v>
          </cell>
          <cell r="N89">
            <v>3.75</v>
          </cell>
          <cell r="O89">
            <v>13.52</v>
          </cell>
          <cell r="Q89">
            <v>782.48272705078125</v>
          </cell>
          <cell r="R89">
            <v>0</v>
          </cell>
          <cell r="S89">
            <v>0</v>
          </cell>
          <cell r="T89">
            <v>0</v>
          </cell>
          <cell r="U89">
            <v>0</v>
          </cell>
          <cell r="V89">
            <v>1.4377314170757282E-2</v>
          </cell>
          <cell r="W89">
            <v>4.792438056919094E-3</v>
          </cell>
          <cell r="X89">
            <v>1.727833667454564E-2</v>
          </cell>
          <cell r="Y89">
            <v>3.6448088902222016E-2</v>
          </cell>
        </row>
        <row r="90">
          <cell r="A90" t="str">
            <v>VIRACEPT</v>
          </cell>
          <cell r="J90">
            <v>0</v>
          </cell>
          <cell r="K90">
            <v>0</v>
          </cell>
          <cell r="L90">
            <v>0</v>
          </cell>
          <cell r="M90">
            <v>2.2000000000000002</v>
          </cell>
          <cell r="N90">
            <v>0.2</v>
          </cell>
          <cell r="O90">
            <v>1.5</v>
          </cell>
          <cell r="Q90">
            <v>2106.2582236842104</v>
          </cell>
          <cell r="R90">
            <v>0</v>
          </cell>
          <cell r="S90">
            <v>0</v>
          </cell>
          <cell r="T90">
            <v>0</v>
          </cell>
          <cell r="U90">
            <v>0</v>
          </cell>
          <cell r="V90">
            <v>1.0445063075655648E-3</v>
          </cell>
          <cell r="W90">
            <v>9.4955118869596798E-5</v>
          </cell>
          <cell r="X90">
            <v>7.12163391521976E-4</v>
          </cell>
          <cell r="Y90">
            <v>1.8516248179571374E-3</v>
          </cell>
        </row>
        <row r="91">
          <cell r="A91" t="str">
            <v>VIRAMUNE</v>
          </cell>
          <cell r="J91">
            <v>0</v>
          </cell>
          <cell r="K91">
            <v>0</v>
          </cell>
          <cell r="L91">
            <v>0</v>
          </cell>
          <cell r="M91">
            <v>2.2000000000000002</v>
          </cell>
          <cell r="N91">
            <v>0.2</v>
          </cell>
          <cell r="O91">
            <v>1.5</v>
          </cell>
          <cell r="Q91">
            <v>1133.2909517973856</v>
          </cell>
          <cell r="R91">
            <v>0</v>
          </cell>
          <cell r="S91">
            <v>0</v>
          </cell>
          <cell r="T91">
            <v>0</v>
          </cell>
          <cell r="U91">
            <v>0</v>
          </cell>
          <cell r="V91">
            <v>1.9412490645150102E-3</v>
          </cell>
          <cell r="W91">
            <v>1.7647718768318274E-4</v>
          </cell>
          <cell r="X91">
            <v>1.3235789076238705E-3</v>
          </cell>
          <cell r="Y91">
            <v>3.4413051598220631E-3</v>
          </cell>
        </row>
        <row r="92">
          <cell r="A92" t="str">
            <v>VIREAD</v>
          </cell>
          <cell r="J92">
            <v>0</v>
          </cell>
          <cell r="K92">
            <v>0</v>
          </cell>
          <cell r="L92">
            <v>0</v>
          </cell>
          <cell r="M92">
            <v>2.2000000000000002</v>
          </cell>
          <cell r="N92">
            <v>0.2</v>
          </cell>
          <cell r="O92">
            <v>1.5</v>
          </cell>
          <cell r="Q92">
            <v>1341.8376262626264</v>
          </cell>
          <cell r="R92">
            <v>0</v>
          </cell>
          <cell r="S92">
            <v>0</v>
          </cell>
          <cell r="T92">
            <v>0</v>
          </cell>
          <cell r="U92">
            <v>0</v>
          </cell>
          <cell r="V92">
            <v>1.6395426368595607E-3</v>
          </cell>
          <cell r="W92">
            <v>1.4904933062359643E-4</v>
          </cell>
          <cell r="X92">
            <v>1.1178699796769731E-3</v>
          </cell>
          <cell r="Y92">
            <v>2.9064619471601302E-3</v>
          </cell>
        </row>
        <row r="93">
          <cell r="A93" t="str">
            <v>ZERIT</v>
          </cell>
          <cell r="J93">
            <v>0</v>
          </cell>
          <cell r="K93">
            <v>0</v>
          </cell>
          <cell r="L93">
            <v>0</v>
          </cell>
          <cell r="M93">
            <v>2.2000000000000002</v>
          </cell>
          <cell r="N93">
            <v>0.2</v>
          </cell>
          <cell r="O93">
            <v>1.5</v>
          </cell>
          <cell r="Q93">
            <v>1036.7227961136123</v>
          </cell>
          <cell r="R93">
            <v>0</v>
          </cell>
          <cell r="S93">
            <v>0</v>
          </cell>
          <cell r="T93">
            <v>0</v>
          </cell>
          <cell r="U93">
            <v>0</v>
          </cell>
          <cell r="V93">
            <v>2.1220715973905399E-3</v>
          </cell>
          <cell r="W93">
            <v>1.9291559976277635E-4</v>
          </cell>
          <cell r="X93">
            <v>1.4468669982208226E-3</v>
          </cell>
          <cell r="Y93">
            <v>3.761854195374139E-3</v>
          </cell>
        </row>
        <row r="94">
          <cell r="A94" t="str">
            <v>ZIAGEN</v>
          </cell>
          <cell r="J94">
            <v>0</v>
          </cell>
          <cell r="K94">
            <v>0</v>
          </cell>
          <cell r="L94">
            <v>0</v>
          </cell>
          <cell r="M94">
            <v>2.2000000000000002</v>
          </cell>
          <cell r="N94">
            <v>0.2</v>
          </cell>
          <cell r="O94">
            <v>6.56</v>
          </cell>
          <cell r="Q94">
            <v>1243.4662341101696</v>
          </cell>
          <cell r="R94">
            <v>0</v>
          </cell>
          <cell r="S94">
            <v>0</v>
          </cell>
          <cell r="T94">
            <v>0</v>
          </cell>
          <cell r="U94">
            <v>0</v>
          </cell>
          <cell r="V94">
            <v>1.7692478811652901E-3</v>
          </cell>
          <cell r="W94">
            <v>1.6084071646957183E-4</v>
          </cell>
          <cell r="X94">
            <v>5.2755755002019556E-3</v>
          </cell>
          <cell r="Y94">
            <v>7.2056640978368173E-3</v>
          </cell>
        </row>
        <row r="95">
          <cell r="Q95" t="str">
            <v>awp/rx</v>
          </cell>
          <cell r="R95">
            <v>0</v>
          </cell>
        </row>
        <row r="96">
          <cell r="A96" t="str">
            <v>ATGAM</v>
          </cell>
          <cell r="J96">
            <v>0</v>
          </cell>
          <cell r="K96">
            <v>0</v>
          </cell>
          <cell r="L96">
            <v>0</v>
          </cell>
          <cell r="M96">
            <v>2.2000000000000002</v>
          </cell>
          <cell r="N96">
            <v>0.2</v>
          </cell>
          <cell r="O96">
            <v>1.5</v>
          </cell>
          <cell r="Q96">
            <v>0</v>
          </cell>
          <cell r="R96">
            <v>0</v>
          </cell>
          <cell r="S96">
            <v>0</v>
          </cell>
          <cell r="T96">
            <v>0</v>
          </cell>
          <cell r="U96">
            <v>0</v>
          </cell>
          <cell r="V96">
            <v>0</v>
          </cell>
          <cell r="W96">
            <v>0</v>
          </cell>
          <cell r="X96">
            <v>0</v>
          </cell>
          <cell r="Y96">
            <v>0</v>
          </cell>
        </row>
        <row r="97">
          <cell r="A97" t="str">
            <v>AZASAN</v>
          </cell>
          <cell r="J97">
            <v>0</v>
          </cell>
          <cell r="K97">
            <v>0</v>
          </cell>
          <cell r="L97">
            <v>0</v>
          </cell>
          <cell r="M97">
            <v>2.2000000000000002</v>
          </cell>
          <cell r="N97">
            <v>0.2</v>
          </cell>
          <cell r="O97">
            <v>1.5</v>
          </cell>
          <cell r="Q97">
            <v>373.88799370659723</v>
          </cell>
          <cell r="R97">
            <v>0</v>
          </cell>
          <cell r="S97">
            <v>0</v>
          </cell>
          <cell r="T97">
            <v>0</v>
          </cell>
          <cell r="U97">
            <v>0</v>
          </cell>
          <cell r="V97">
            <v>5.8841151281429378E-3</v>
          </cell>
          <cell r="W97">
            <v>5.3491955710390339E-4</v>
          </cell>
          <cell r="X97">
            <v>4.0118966782792757E-3</v>
          </cell>
          <cell r="Y97">
            <v>1.0430931363526116E-2</v>
          </cell>
        </row>
        <row r="98">
          <cell r="A98" t="str">
            <v>AZATHIOPRINE</v>
          </cell>
          <cell r="J98">
            <v>0</v>
          </cell>
          <cell r="K98">
            <v>0</v>
          </cell>
          <cell r="L98">
            <v>0</v>
          </cell>
          <cell r="M98">
            <v>2.2000000000000002</v>
          </cell>
          <cell r="N98">
            <v>0.55000000000000004</v>
          </cell>
          <cell r="O98">
            <v>6.56</v>
          </cell>
          <cell r="Q98">
            <v>246.31655691439323</v>
          </cell>
          <cell r="R98">
            <v>0</v>
          </cell>
          <cell r="S98">
            <v>0</v>
          </cell>
          <cell r="T98">
            <v>0</v>
          </cell>
          <cell r="U98">
            <v>0</v>
          </cell>
          <cell r="V98">
            <v>8.9315961036456233E-3</v>
          </cell>
          <cell r="W98">
            <v>2.2328990259114058E-3</v>
          </cell>
          <cell r="X98">
            <v>2.6632395654506948E-2</v>
          </cell>
          <cell r="Y98">
            <v>3.779689078406398E-2</v>
          </cell>
        </row>
        <row r="99">
          <cell r="A99" t="str">
            <v>CELLCEPT</v>
          </cell>
          <cell r="J99">
            <v>0</v>
          </cell>
          <cell r="K99">
            <v>0</v>
          </cell>
          <cell r="L99">
            <v>0</v>
          </cell>
          <cell r="M99">
            <v>2.2000000000000002</v>
          </cell>
          <cell r="N99">
            <v>0.2</v>
          </cell>
          <cell r="O99">
            <v>1.5</v>
          </cell>
          <cell r="Q99">
            <v>1734.0888023940213</v>
          </cell>
          <cell r="R99">
            <v>0</v>
          </cell>
          <cell r="S99">
            <v>0</v>
          </cell>
          <cell r="T99">
            <v>0</v>
          </cell>
          <cell r="U99">
            <v>0</v>
          </cell>
          <cell r="V99">
            <v>1.2686778191305765E-3</v>
          </cell>
          <cell r="W99">
            <v>1.1533434719368877E-4</v>
          </cell>
          <cell r="X99">
            <v>8.6500760395266576E-4</v>
          </cell>
          <cell r="Y99">
            <v>2.2490197702769313E-3</v>
          </cell>
        </row>
        <row r="100">
          <cell r="A100" t="str">
            <v>CYCLOSPORINE</v>
          </cell>
          <cell r="J100">
            <v>0</v>
          </cell>
          <cell r="K100">
            <v>0</v>
          </cell>
          <cell r="L100">
            <v>0</v>
          </cell>
          <cell r="M100">
            <v>2.2000000000000002</v>
          </cell>
          <cell r="N100">
            <v>0.2</v>
          </cell>
          <cell r="O100">
            <v>1.5</v>
          </cell>
          <cell r="Q100">
            <v>918.57423450100805</v>
          </cell>
          <cell r="R100">
            <v>0</v>
          </cell>
          <cell r="S100">
            <v>0</v>
          </cell>
          <cell r="T100">
            <v>0</v>
          </cell>
          <cell r="U100">
            <v>0</v>
          </cell>
          <cell r="V100">
            <v>2.3950160121735766E-3</v>
          </cell>
          <cell r="W100">
            <v>2.1772872837941607E-4</v>
          </cell>
          <cell r="X100">
            <v>1.6329654628456202E-3</v>
          </cell>
          <cell r="Y100">
            <v>4.2457102033986128E-3</v>
          </cell>
        </row>
        <row r="101">
          <cell r="A101" t="str">
            <v>CYCLOSPORINE (MOD)</v>
          </cell>
          <cell r="J101">
            <v>0</v>
          </cell>
          <cell r="K101">
            <v>0</v>
          </cell>
          <cell r="L101">
            <v>0</v>
          </cell>
          <cell r="M101">
            <v>2.2000000000000002</v>
          </cell>
          <cell r="N101">
            <v>0.2</v>
          </cell>
          <cell r="O101">
            <v>1.5</v>
          </cell>
          <cell r="Q101">
            <v>760.19506552053053</v>
          </cell>
          <cell r="R101">
            <v>0</v>
          </cell>
          <cell r="S101">
            <v>0</v>
          </cell>
          <cell r="T101">
            <v>0</v>
          </cell>
          <cell r="U101">
            <v>0</v>
          </cell>
          <cell r="V101">
            <v>2.8939940546622569E-3</v>
          </cell>
          <cell r="W101">
            <v>2.6309036860565972E-4</v>
          </cell>
          <cell r="X101">
            <v>1.9731777645424476E-3</v>
          </cell>
          <cell r="Y101">
            <v>5.1302621878103645E-3</v>
          </cell>
        </row>
        <row r="102">
          <cell r="A102" t="str">
            <v>GENGRAF</v>
          </cell>
          <cell r="J102">
            <v>0</v>
          </cell>
          <cell r="K102">
            <v>0</v>
          </cell>
          <cell r="L102">
            <v>0</v>
          </cell>
          <cell r="M102">
            <v>2.2000000000000002</v>
          </cell>
          <cell r="N102">
            <v>0.2</v>
          </cell>
          <cell r="O102">
            <v>1.5</v>
          </cell>
          <cell r="Q102">
            <v>0</v>
          </cell>
          <cell r="R102">
            <v>0</v>
          </cell>
          <cell r="S102">
            <v>0</v>
          </cell>
          <cell r="T102">
            <v>0</v>
          </cell>
          <cell r="U102">
            <v>0</v>
          </cell>
          <cell r="V102">
            <v>0</v>
          </cell>
          <cell r="W102">
            <v>0</v>
          </cell>
          <cell r="X102">
            <v>0</v>
          </cell>
          <cell r="Y102">
            <v>0</v>
          </cell>
        </row>
        <row r="103">
          <cell r="A103" t="str">
            <v>IMURAN</v>
          </cell>
          <cell r="J103">
            <v>0</v>
          </cell>
          <cell r="K103">
            <v>0</v>
          </cell>
          <cell r="L103">
            <v>0</v>
          </cell>
          <cell r="M103">
            <v>2.2000000000000002</v>
          </cell>
          <cell r="N103">
            <v>0.55000000000000004</v>
          </cell>
          <cell r="O103">
            <v>6.56</v>
          </cell>
          <cell r="Q103">
            <v>535.18134269067798</v>
          </cell>
          <cell r="R103">
            <v>0</v>
          </cell>
          <cell r="S103">
            <v>0</v>
          </cell>
          <cell r="T103">
            <v>0</v>
          </cell>
          <cell r="U103">
            <v>0</v>
          </cell>
          <cell r="V103">
            <v>4.110756157789954E-3</v>
          </cell>
          <cell r="W103">
            <v>1.0276890394474885E-3</v>
          </cell>
          <cell r="X103">
            <v>1.2257527452319134E-2</v>
          </cell>
          <cell r="Y103">
            <v>1.7395972649556578E-2</v>
          </cell>
        </row>
        <row r="104">
          <cell r="A104" t="str">
            <v>NEORAL</v>
          </cell>
          <cell r="J104">
            <v>0</v>
          </cell>
          <cell r="K104">
            <v>0</v>
          </cell>
          <cell r="L104">
            <v>0</v>
          </cell>
          <cell r="M104">
            <v>2.2000000000000002</v>
          </cell>
          <cell r="N104">
            <v>3.75</v>
          </cell>
          <cell r="O104">
            <v>12.29</v>
          </cell>
          <cell r="Q104">
            <v>862.21639384920638</v>
          </cell>
          <cell r="R104">
            <v>0</v>
          </cell>
          <cell r="S104">
            <v>0</v>
          </cell>
          <cell r="T104">
            <v>0</v>
          </cell>
          <cell r="U104">
            <v>0</v>
          </cell>
          <cell r="V104">
            <v>2.5515636395853076E-3</v>
          </cell>
          <cell r="W104">
            <v>4.349256203838592E-3</v>
          </cell>
          <cell r="X104">
            <v>1.4253962332047012E-2</v>
          </cell>
          <cell r="Y104">
            <v>2.1154782175470913E-2</v>
          </cell>
        </row>
        <row r="105">
          <cell r="A105" t="str">
            <v>ORTHOCLONE</v>
          </cell>
          <cell r="J105">
            <v>0</v>
          </cell>
          <cell r="K105">
            <v>0</v>
          </cell>
          <cell r="L105">
            <v>0</v>
          </cell>
          <cell r="M105">
            <v>2.2000000000000002</v>
          </cell>
          <cell r="N105">
            <v>0.2</v>
          </cell>
          <cell r="O105">
            <v>1.5</v>
          </cell>
          <cell r="Q105">
            <v>0</v>
          </cell>
          <cell r="R105">
            <v>0</v>
          </cell>
          <cell r="S105">
            <v>0</v>
          </cell>
          <cell r="T105">
            <v>0</v>
          </cell>
          <cell r="U105">
            <v>0</v>
          </cell>
          <cell r="V105">
            <v>0</v>
          </cell>
          <cell r="W105">
            <v>0</v>
          </cell>
          <cell r="X105">
            <v>0</v>
          </cell>
          <cell r="Y105">
            <v>0</v>
          </cell>
        </row>
        <row r="106">
          <cell r="A106" t="str">
            <v>PROGRAF</v>
          </cell>
          <cell r="J106">
            <v>0</v>
          </cell>
          <cell r="K106">
            <v>0</v>
          </cell>
          <cell r="L106">
            <v>0</v>
          </cell>
          <cell r="M106">
            <v>2.2000000000000002</v>
          </cell>
          <cell r="N106">
            <v>0.2</v>
          </cell>
          <cell r="O106">
            <v>1.5</v>
          </cell>
          <cell r="Q106">
            <v>1619.5450044014085</v>
          </cell>
          <cell r="R106">
            <v>0</v>
          </cell>
          <cell r="S106">
            <v>0</v>
          </cell>
          <cell r="T106">
            <v>0</v>
          </cell>
          <cell r="U106">
            <v>0</v>
          </cell>
          <cell r="V106">
            <v>1.3584062153389376E-3</v>
          </cell>
          <cell r="W106">
            <v>1.2349147412172158E-4</v>
          </cell>
          <cell r="X106">
            <v>9.2618605591291185E-4</v>
          </cell>
          <cell r="Y106">
            <v>2.4080837453735711E-3</v>
          </cell>
        </row>
        <row r="107">
          <cell r="A107" t="str">
            <v>RAPAMUNE</v>
          </cell>
          <cell r="J107">
            <v>0</v>
          </cell>
          <cell r="K107">
            <v>0</v>
          </cell>
          <cell r="L107">
            <v>0</v>
          </cell>
          <cell r="M107">
            <v>2.2000000000000002</v>
          </cell>
          <cell r="N107">
            <v>3.75</v>
          </cell>
          <cell r="O107">
            <v>12.29</v>
          </cell>
          <cell r="Q107">
            <v>2128.8061620739923</v>
          </cell>
          <cell r="R107">
            <v>0</v>
          </cell>
          <cell r="S107">
            <v>0</v>
          </cell>
          <cell r="T107">
            <v>0</v>
          </cell>
          <cell r="U107">
            <v>0</v>
          </cell>
          <cell r="V107">
            <v>1.0334430814765434E-3</v>
          </cell>
          <cell r="W107">
            <v>1.7615507070622895E-3</v>
          </cell>
          <cell r="X107">
            <v>5.7731888506121435E-3</v>
          </cell>
          <cell r="Y107">
            <v>8.5681826391509758E-3</v>
          </cell>
        </row>
        <row r="108">
          <cell r="A108" t="str">
            <v>SANDIMMUNE</v>
          </cell>
          <cell r="J108">
            <v>0</v>
          </cell>
          <cell r="K108">
            <v>0</v>
          </cell>
          <cell r="L108">
            <v>0</v>
          </cell>
          <cell r="M108">
            <v>2.2000000000000002</v>
          </cell>
          <cell r="N108">
            <v>3.75</v>
          </cell>
          <cell r="O108">
            <v>12.29</v>
          </cell>
          <cell r="Q108">
            <v>1221.2986235119047</v>
          </cell>
          <cell r="R108">
            <v>0</v>
          </cell>
          <cell r="S108">
            <v>0</v>
          </cell>
          <cell r="T108">
            <v>0</v>
          </cell>
          <cell r="U108">
            <v>0</v>
          </cell>
          <cell r="V108">
            <v>1.801361237658478E-3</v>
          </cell>
          <cell r="W108">
            <v>3.0705021096451325E-3</v>
          </cell>
          <cell r="X108">
            <v>1.0063058914010315E-2</v>
          </cell>
          <cell r="Y108">
            <v>1.4934922261313925E-2</v>
          </cell>
        </row>
        <row r="109">
          <cell r="A109" t="str">
            <v>SANGCYA</v>
          </cell>
          <cell r="J109">
            <v>0</v>
          </cell>
          <cell r="K109">
            <v>0</v>
          </cell>
          <cell r="L109">
            <v>0</v>
          </cell>
          <cell r="M109">
            <v>2.2000000000000002</v>
          </cell>
          <cell r="N109">
            <v>0.2</v>
          </cell>
          <cell r="O109">
            <v>1.5</v>
          </cell>
          <cell r="Q109">
            <v>0</v>
          </cell>
          <cell r="R109">
            <v>0</v>
          </cell>
          <cell r="S109">
            <v>0</v>
          </cell>
          <cell r="T109">
            <v>0</v>
          </cell>
          <cell r="U109">
            <v>0</v>
          </cell>
          <cell r="V109">
            <v>0</v>
          </cell>
          <cell r="W109">
            <v>0</v>
          </cell>
          <cell r="X109">
            <v>0</v>
          </cell>
          <cell r="Y109">
            <v>0</v>
          </cell>
        </row>
        <row r="110">
          <cell r="A110" t="str">
            <v>SIMULECT</v>
          </cell>
          <cell r="J110">
            <v>0</v>
          </cell>
          <cell r="K110">
            <v>0</v>
          </cell>
          <cell r="L110">
            <v>0</v>
          </cell>
          <cell r="M110">
            <v>2.2000000000000002</v>
          </cell>
          <cell r="N110">
            <v>0.2</v>
          </cell>
          <cell r="O110">
            <v>1.5</v>
          </cell>
          <cell r="Q110">
            <v>0</v>
          </cell>
          <cell r="R110">
            <v>0</v>
          </cell>
          <cell r="S110">
            <v>0</v>
          </cell>
          <cell r="T110">
            <v>0</v>
          </cell>
          <cell r="U110">
            <v>0</v>
          </cell>
          <cell r="V110">
            <v>0</v>
          </cell>
          <cell r="W110">
            <v>0</v>
          </cell>
          <cell r="X110">
            <v>0</v>
          </cell>
          <cell r="Y110">
            <v>0</v>
          </cell>
        </row>
        <row r="111">
          <cell r="A111" t="str">
            <v>THYMOGLOBULIN</v>
          </cell>
          <cell r="J111">
            <v>0</v>
          </cell>
          <cell r="K111">
            <v>0</v>
          </cell>
          <cell r="L111">
            <v>0</v>
          </cell>
          <cell r="M111">
            <v>2.2000000000000002</v>
          </cell>
          <cell r="N111">
            <v>0.2</v>
          </cell>
          <cell r="O111">
            <v>1.5</v>
          </cell>
          <cell r="Q111">
            <v>0</v>
          </cell>
          <cell r="R111">
            <v>0</v>
          </cell>
          <cell r="S111">
            <v>0</v>
          </cell>
          <cell r="T111">
            <v>0</v>
          </cell>
          <cell r="U111">
            <v>0</v>
          </cell>
          <cell r="V111">
            <v>0</v>
          </cell>
          <cell r="W111">
            <v>0</v>
          </cell>
          <cell r="X111">
            <v>0</v>
          </cell>
          <cell r="Y111">
            <v>0</v>
          </cell>
        </row>
        <row r="112">
          <cell r="A112" t="str">
            <v>ZENAPAX</v>
          </cell>
          <cell r="J112">
            <v>0</v>
          </cell>
          <cell r="K112">
            <v>0</v>
          </cell>
          <cell r="L112">
            <v>0</v>
          </cell>
          <cell r="M112">
            <v>2.2000000000000002</v>
          </cell>
          <cell r="N112">
            <v>0.2</v>
          </cell>
          <cell r="O112">
            <v>1.5</v>
          </cell>
          <cell r="Q112">
            <v>0</v>
          </cell>
          <cell r="R112">
            <v>0</v>
          </cell>
          <cell r="S112">
            <v>0</v>
          </cell>
          <cell r="T112">
            <v>0</v>
          </cell>
          <cell r="U112">
            <v>0</v>
          </cell>
          <cell r="V112">
            <v>0</v>
          </cell>
          <cell r="W112">
            <v>0</v>
          </cell>
          <cell r="X112">
            <v>0</v>
          </cell>
          <cell r="Y112">
            <v>0</v>
          </cell>
        </row>
        <row r="113">
          <cell r="R113">
            <v>0</v>
          </cell>
        </row>
        <row r="114">
          <cell r="A114" t="str">
            <v>CYTOVENE</v>
          </cell>
          <cell r="J114">
            <v>0</v>
          </cell>
          <cell r="K114">
            <v>0</v>
          </cell>
          <cell r="L114">
            <v>0</v>
          </cell>
          <cell r="M114">
            <v>2.2000000000000002</v>
          </cell>
          <cell r="N114">
            <v>0.2</v>
          </cell>
          <cell r="O114">
            <v>1.5</v>
          </cell>
          <cell r="Q114">
            <v>2705.4899414062502</v>
          </cell>
          <cell r="R114">
            <v>0</v>
          </cell>
          <cell r="S114">
            <v>0</v>
          </cell>
          <cell r="T114">
            <v>0</v>
          </cell>
          <cell r="U114">
            <v>0</v>
          </cell>
          <cell r="V114">
            <v>8.1316140427285853E-4</v>
          </cell>
          <cell r="W114">
            <v>7.3923764024805326E-5</v>
          </cell>
          <cell r="X114">
            <v>5.5442823018603986E-4</v>
          </cell>
          <cell r="Y114">
            <v>1.4415133984837037E-3</v>
          </cell>
        </row>
        <row r="115">
          <cell r="A115" t="str">
            <v>ELIGARD</v>
          </cell>
          <cell r="J115">
            <v>0</v>
          </cell>
          <cell r="K115">
            <v>0</v>
          </cell>
          <cell r="L115">
            <v>0</v>
          </cell>
          <cell r="M115">
            <v>2.2000000000000002</v>
          </cell>
          <cell r="N115">
            <v>3.75</v>
          </cell>
          <cell r="O115">
            <v>10.94</v>
          </cell>
          <cell r="Q115">
            <v>1834.6800537109375</v>
          </cell>
          <cell r="R115">
            <v>0</v>
          </cell>
          <cell r="S115">
            <v>0</v>
          </cell>
          <cell r="T115">
            <v>0</v>
          </cell>
          <cell r="U115">
            <v>0</v>
          </cell>
          <cell r="V115">
            <v>1.1991191573430713E-3</v>
          </cell>
          <cell r="W115">
            <v>2.0439531091075076E-3</v>
          </cell>
          <cell r="X115">
            <v>5.9628925369696354E-3</v>
          </cell>
          <cell r="Y115">
            <v>9.2059648034202145E-3</v>
          </cell>
        </row>
        <row r="116">
          <cell r="A116" t="str">
            <v>LEUPROLIDE</v>
          </cell>
          <cell r="J116">
            <v>0</v>
          </cell>
          <cell r="K116">
            <v>0</v>
          </cell>
          <cell r="L116">
            <v>0</v>
          </cell>
          <cell r="M116">
            <v>2.2000000000000002</v>
          </cell>
          <cell r="N116">
            <v>0.55000000000000004</v>
          </cell>
          <cell r="O116">
            <v>6.56</v>
          </cell>
          <cell r="Q116">
            <v>1027.5466796875</v>
          </cell>
          <cell r="R116">
            <v>0</v>
          </cell>
          <cell r="S116">
            <v>0</v>
          </cell>
          <cell r="T116">
            <v>0</v>
          </cell>
          <cell r="U116">
            <v>0</v>
          </cell>
          <cell r="V116">
            <v>2.1410219540284724E-3</v>
          </cell>
          <cell r="W116">
            <v>5.3525548850711811E-4</v>
          </cell>
          <cell r="X116">
            <v>6.3841381901939892E-3</v>
          </cell>
          <cell r="Y116">
            <v>9.0604156327295793E-3</v>
          </cell>
        </row>
        <row r="117">
          <cell r="A117" t="str">
            <v>ARIXTRA</v>
          </cell>
          <cell r="J117">
            <v>0</v>
          </cell>
          <cell r="K117">
            <v>0</v>
          </cell>
          <cell r="L117">
            <v>0</v>
          </cell>
          <cell r="M117">
            <v>2.2000000000000002</v>
          </cell>
          <cell r="N117">
            <v>0.55000000000000004</v>
          </cell>
          <cell r="O117">
            <v>6.56</v>
          </cell>
          <cell r="Q117">
            <v>652.5</v>
          </cell>
          <cell r="R117">
            <v>2.0910000000000002</v>
          </cell>
          <cell r="S117">
            <v>0</v>
          </cell>
          <cell r="T117">
            <v>3.2045977011494254E-3</v>
          </cell>
          <cell r="U117">
            <v>0</v>
          </cell>
          <cell r="V117">
            <v>3.3716475095785445E-3</v>
          </cell>
          <cell r="W117">
            <v>8.4291187739463612E-4</v>
          </cell>
          <cell r="X117">
            <v>1.0053639846743295E-2</v>
          </cell>
          <cell r="Y117">
            <v>1.7472796934865899E-2</v>
          </cell>
        </row>
        <row r="118">
          <cell r="A118" t="str">
            <v>INNOHEP</v>
          </cell>
          <cell r="J118">
            <v>0</v>
          </cell>
          <cell r="K118">
            <v>0</v>
          </cell>
          <cell r="L118">
            <v>0</v>
          </cell>
          <cell r="M118">
            <v>2.2000000000000002</v>
          </cell>
          <cell r="N118">
            <v>3.75</v>
          </cell>
          <cell r="O118">
            <v>12.29</v>
          </cell>
          <cell r="Q118">
            <v>7560</v>
          </cell>
          <cell r="R118">
            <v>2.1239999999999997</v>
          </cell>
          <cell r="S118">
            <v>0</v>
          </cell>
          <cell r="T118">
            <v>2.8095238095238092E-4</v>
          </cell>
          <cell r="U118">
            <v>0</v>
          </cell>
          <cell r="V118">
            <v>2.9100529100529104E-4</v>
          </cell>
          <cell r="W118">
            <v>4.96031746031746E-4</v>
          </cell>
          <cell r="X118">
            <v>1.6256613756613755E-3</v>
          </cell>
          <cell r="Y118">
            <v>2.6936507936507932E-3</v>
          </cell>
        </row>
        <row r="119">
          <cell r="A119" t="str">
            <v>NUTROPIN DEPOT</v>
          </cell>
          <cell r="J119">
            <v>0</v>
          </cell>
          <cell r="K119">
            <v>0</v>
          </cell>
          <cell r="L119">
            <v>0</v>
          </cell>
          <cell r="M119">
            <v>11.25</v>
          </cell>
          <cell r="N119">
            <v>3.75</v>
          </cell>
          <cell r="O119">
            <v>13.52</v>
          </cell>
          <cell r="Q119">
            <v>3909.007568359375</v>
          </cell>
          <cell r="R119">
            <v>2.6189999999999998</v>
          </cell>
          <cell r="S119">
            <v>0</v>
          </cell>
          <cell r="T119">
            <v>6.6999102820852394E-4</v>
          </cell>
          <cell r="U119">
            <v>0</v>
          </cell>
          <cell r="V119">
            <v>2.8779683342290553E-3</v>
          </cell>
          <cell r="W119">
            <v>9.593227780763517E-4</v>
          </cell>
          <cell r="X119">
            <v>3.4586783892246067E-3</v>
          </cell>
          <cell r="Y119">
            <v>7.9659605297385371E-3</v>
          </cell>
        </row>
        <row r="120">
          <cell r="A120" t="str">
            <v>REFACTO</v>
          </cell>
          <cell r="J120">
            <v>0</v>
          </cell>
          <cell r="K120">
            <v>0</v>
          </cell>
          <cell r="L120">
            <v>0</v>
          </cell>
          <cell r="M120">
            <v>2.2000000000000002</v>
          </cell>
          <cell r="N120">
            <v>0.55000000000000004</v>
          </cell>
          <cell r="O120">
            <v>6.56</v>
          </cell>
          <cell r="Q120">
            <v>13598.6396484375</v>
          </cell>
          <cell r="R120">
            <v>63.12</v>
          </cell>
          <cell r="S120">
            <v>0</v>
          </cell>
          <cell r="T120">
            <v>4.6416407546509665E-3</v>
          </cell>
          <cell r="U120">
            <v>0</v>
          </cell>
          <cell r="V120">
            <v>1.6178088815323397E-4</v>
          </cell>
          <cell r="W120">
            <v>4.0445222038308492E-5</v>
          </cell>
          <cell r="X120">
            <v>4.8240119376600669E-4</v>
          </cell>
          <cell r="Y120">
            <v>5.3262680586085168E-3</v>
          </cell>
        </row>
        <row r="121">
          <cell r="A121" t="str">
            <v>INTRON A PEN</v>
          </cell>
          <cell r="J121">
            <v>0</v>
          </cell>
          <cell r="K121">
            <v>0</v>
          </cell>
          <cell r="L121">
            <v>0</v>
          </cell>
          <cell r="M121">
            <v>2.2000000000000002</v>
          </cell>
          <cell r="N121">
            <v>3.75</v>
          </cell>
          <cell r="O121">
            <v>12.29</v>
          </cell>
          <cell r="Q121">
            <v>5829.0151909722226</v>
          </cell>
          <cell r="R121">
            <v>0</v>
          </cell>
          <cell r="S121">
            <v>0</v>
          </cell>
          <cell r="T121">
            <v>0</v>
          </cell>
          <cell r="U121">
            <v>0</v>
          </cell>
          <cell r="V121">
            <v>3.7742224508306038E-4</v>
          </cell>
          <cell r="W121">
            <v>6.4333337230067103E-4</v>
          </cell>
          <cell r="X121">
            <v>2.1084179054867325E-3</v>
          </cell>
          <cell r="Y121">
            <v>3.1291735228704638E-3</v>
          </cell>
        </row>
        <row r="122">
          <cell r="A122" t="str">
            <v>ANTAGON</v>
          </cell>
          <cell r="J122">
            <v>0</v>
          </cell>
          <cell r="K122">
            <v>0</v>
          </cell>
          <cell r="L122">
            <v>0</v>
          </cell>
          <cell r="M122">
            <v>2.2000000000000002</v>
          </cell>
          <cell r="N122">
            <v>3.54</v>
          </cell>
          <cell r="O122">
            <v>7.37</v>
          </cell>
          <cell r="Q122">
            <v>589.06331380208337</v>
          </cell>
          <cell r="R122">
            <v>0</v>
          </cell>
          <cell r="S122">
            <v>0</v>
          </cell>
          <cell r="T122">
            <v>0</v>
          </cell>
          <cell r="U122">
            <v>0</v>
          </cell>
          <cell r="V122">
            <v>3.7347428509852303E-3</v>
          </cell>
          <cell r="W122">
            <v>6.009540769312597E-3</v>
          </cell>
          <cell r="X122">
            <v>1.251138855080052E-2</v>
          </cell>
          <cell r="Y122">
            <v>2.2255672171098348E-2</v>
          </cell>
        </row>
        <row r="123">
          <cell r="A123" t="str">
            <v>BRAVELLE</v>
          </cell>
          <cell r="J123">
            <v>0</v>
          </cell>
          <cell r="K123">
            <v>0</v>
          </cell>
          <cell r="L123">
            <v>0</v>
          </cell>
          <cell r="M123">
            <v>2.2000000000000002</v>
          </cell>
          <cell r="N123">
            <v>0.55000000000000004</v>
          </cell>
          <cell r="O123">
            <v>6.56</v>
          </cell>
          <cell r="Q123">
            <v>3719.25</v>
          </cell>
          <cell r="R123">
            <v>2.7750000000000004</v>
          </cell>
          <cell r="S123">
            <v>0</v>
          </cell>
          <cell r="T123">
            <v>7.4611816898568269E-4</v>
          </cell>
          <cell r="U123">
            <v>0</v>
          </cell>
          <cell r="V123">
            <v>5.9151710694360432E-4</v>
          </cell>
          <cell r="W123">
            <v>1.4787927673590108E-4</v>
          </cell>
          <cell r="X123">
            <v>1.7637964643409288E-3</v>
          </cell>
          <cell r="Y123">
            <v>3.249311017006117E-3</v>
          </cell>
        </row>
        <row r="124">
          <cell r="A124" t="str">
            <v>AMEVIVE</v>
          </cell>
          <cell r="J124">
            <v>0</v>
          </cell>
          <cell r="K124">
            <v>0</v>
          </cell>
          <cell r="L124">
            <v>0</v>
          </cell>
          <cell r="M124">
            <v>2.2000000000000002</v>
          </cell>
          <cell r="N124">
            <v>3.75</v>
          </cell>
          <cell r="O124">
            <v>12.29</v>
          </cell>
          <cell r="Q124">
            <v>3980</v>
          </cell>
          <cell r="R124">
            <v>0</v>
          </cell>
          <cell r="S124">
            <v>0</v>
          </cell>
          <cell r="T124">
            <v>0</v>
          </cell>
          <cell r="U124">
            <v>0</v>
          </cell>
          <cell r="V124">
            <v>5.5276381909547738E-4</v>
          </cell>
          <cell r="W124">
            <v>9.4221105527638187E-4</v>
          </cell>
          <cell r="X124">
            <v>3.0879396984924623E-3</v>
          </cell>
          <cell r="Y124">
            <v>4.5829145728643215E-3</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 Codes - GD Partic."/>
      <sheetName val="ADA Codes Spec Part."/>
      <sheetName val="ADA Codes GD Non-Partic."/>
      <sheetName val="ADA Codes Spec. Non-Part."/>
    </sheetNames>
    <sheetDataSet>
      <sheetData sheetId="0"/>
      <sheetData sheetId="1"/>
      <sheetData sheetId="2">
        <row r="6">
          <cell r="B6" t="str">
            <v>11A.  ADA CODES - SPECIALTY DENTISTS (NON-PARTICIPATING)</v>
          </cell>
        </row>
      </sheetData>
      <sheetData sheetId="3">
        <row r="6">
          <cell r="B6" t="str">
            <v>11A.  ADA CODES - SPECIALTY DENTISTS (NON-PARTICIPATING)</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bership"/>
      <sheetName val="PMG link"/>
      <sheetName val="Employees"/>
      <sheetName val="BLUEBARS"/>
      <sheetName val="Age Sex Factor"/>
      <sheetName val="Micro Market Factor"/>
    </sheetNames>
    <sheetDataSet>
      <sheetData sheetId="0"/>
      <sheetData sheetId="1"/>
      <sheetData sheetId="2"/>
      <sheetData sheetId="3" refreshError="1">
        <row r="14">
          <cell r="G14" t="str">
            <v>545615510</v>
          </cell>
          <cell r="I14" t="str">
            <v>M</v>
          </cell>
          <cell r="L14">
            <v>23252</v>
          </cell>
          <cell r="N14" t="str">
            <v>91040</v>
          </cell>
        </row>
        <row r="15">
          <cell r="G15" t="str">
            <v>559582507</v>
          </cell>
          <cell r="I15" t="str">
            <v>F</v>
          </cell>
          <cell r="L15">
            <v>15193</v>
          </cell>
          <cell r="N15" t="str">
            <v>95661</v>
          </cell>
        </row>
        <row r="16">
          <cell r="G16" t="str">
            <v>472441084</v>
          </cell>
          <cell r="I16" t="str">
            <v>F</v>
          </cell>
          <cell r="L16">
            <v>14765</v>
          </cell>
          <cell r="N16" t="str">
            <v>93065</v>
          </cell>
        </row>
        <row r="17">
          <cell r="G17" t="str">
            <v>523582411</v>
          </cell>
          <cell r="I17" t="str">
            <v>F</v>
          </cell>
          <cell r="L17">
            <v>15927</v>
          </cell>
          <cell r="N17" t="str">
            <v>93010</v>
          </cell>
        </row>
        <row r="18">
          <cell r="G18" t="str">
            <v>531304236</v>
          </cell>
          <cell r="I18" t="str">
            <v>F</v>
          </cell>
          <cell r="L18">
            <v>12273</v>
          </cell>
          <cell r="N18" t="str">
            <v>91203</v>
          </cell>
        </row>
        <row r="19">
          <cell r="G19" t="str">
            <v>566623174</v>
          </cell>
          <cell r="I19" t="str">
            <v>F</v>
          </cell>
          <cell r="L19">
            <v>12574</v>
          </cell>
          <cell r="N19" t="str">
            <v>91502</v>
          </cell>
        </row>
        <row r="20">
          <cell r="G20" t="str">
            <v>507386926</v>
          </cell>
          <cell r="I20" t="str">
            <v>F</v>
          </cell>
          <cell r="L20">
            <v>12753</v>
          </cell>
          <cell r="N20" t="str">
            <v>91042</v>
          </cell>
        </row>
        <row r="21">
          <cell r="G21" t="str">
            <v>186320553</v>
          </cell>
          <cell r="I21" t="str">
            <v>F</v>
          </cell>
          <cell r="L21">
            <v>13758</v>
          </cell>
          <cell r="N21" t="str">
            <v>91352</v>
          </cell>
        </row>
        <row r="22">
          <cell r="G22" t="str">
            <v>551483583</v>
          </cell>
          <cell r="I22" t="str">
            <v>F</v>
          </cell>
          <cell r="L22">
            <v>13760</v>
          </cell>
          <cell r="N22" t="str">
            <v>91504</v>
          </cell>
        </row>
        <row r="23">
          <cell r="G23" t="str">
            <v>128426794</v>
          </cell>
          <cell r="I23" t="str">
            <v>F</v>
          </cell>
          <cell r="L23">
            <v>17870</v>
          </cell>
          <cell r="N23" t="str">
            <v>90403</v>
          </cell>
        </row>
        <row r="24">
          <cell r="G24" t="str">
            <v>049446135</v>
          </cell>
          <cell r="I24" t="str">
            <v>F</v>
          </cell>
          <cell r="L24">
            <v>19514</v>
          </cell>
          <cell r="N24" t="str">
            <v>91042</v>
          </cell>
        </row>
        <row r="25">
          <cell r="G25" t="str">
            <v>545390375</v>
          </cell>
          <cell r="I25" t="str">
            <v>F</v>
          </cell>
          <cell r="L25">
            <v>19770</v>
          </cell>
          <cell r="N25" t="str">
            <v>91402</v>
          </cell>
        </row>
        <row r="26">
          <cell r="G26" t="str">
            <v>558390586</v>
          </cell>
          <cell r="I26" t="str">
            <v>F</v>
          </cell>
          <cell r="L26">
            <v>22077</v>
          </cell>
          <cell r="N26" t="str">
            <v>91206</v>
          </cell>
        </row>
        <row r="27">
          <cell r="G27" t="str">
            <v>545255268</v>
          </cell>
          <cell r="I27" t="str">
            <v>F</v>
          </cell>
          <cell r="L27">
            <v>22999</v>
          </cell>
          <cell r="N27" t="str">
            <v>90001</v>
          </cell>
        </row>
        <row r="28">
          <cell r="G28" t="str">
            <v>547650690</v>
          </cell>
          <cell r="I28" t="str">
            <v>F</v>
          </cell>
          <cell r="L28">
            <v>23706</v>
          </cell>
          <cell r="N28" t="str">
            <v>91748</v>
          </cell>
        </row>
        <row r="29">
          <cell r="G29" t="str">
            <v>561435633</v>
          </cell>
          <cell r="I29" t="str">
            <v>F</v>
          </cell>
          <cell r="L29">
            <v>25115</v>
          </cell>
          <cell r="N29" t="str">
            <v>90260</v>
          </cell>
        </row>
        <row r="30">
          <cell r="G30" t="str">
            <v>517504364</v>
          </cell>
          <cell r="I30" t="str">
            <v>M</v>
          </cell>
          <cell r="L30">
            <v>16088</v>
          </cell>
          <cell r="N30" t="str">
            <v>91335</v>
          </cell>
        </row>
        <row r="31">
          <cell r="G31" t="str">
            <v>526175102</v>
          </cell>
          <cell r="I31" t="str">
            <v>M</v>
          </cell>
          <cell r="L31">
            <v>19939</v>
          </cell>
          <cell r="N31" t="str">
            <v>91606</v>
          </cell>
        </row>
        <row r="32">
          <cell r="G32" t="str">
            <v>557391479</v>
          </cell>
          <cell r="I32" t="str">
            <v>M</v>
          </cell>
          <cell r="L32">
            <v>20327</v>
          </cell>
          <cell r="N32" t="str">
            <v>91204</v>
          </cell>
        </row>
        <row r="33">
          <cell r="G33" t="str">
            <v>565756360</v>
          </cell>
          <cell r="I33" t="str">
            <v>M</v>
          </cell>
          <cell r="L33">
            <v>24404</v>
          </cell>
          <cell r="N33" t="str">
            <v>90746</v>
          </cell>
        </row>
        <row r="34">
          <cell r="G34" t="str">
            <v>615124193</v>
          </cell>
          <cell r="I34" t="str">
            <v>M</v>
          </cell>
          <cell r="L34">
            <v>28267</v>
          </cell>
          <cell r="N34" t="str">
            <v>90032</v>
          </cell>
        </row>
        <row r="35">
          <cell r="G35" t="str">
            <v>446444969</v>
          </cell>
          <cell r="I35" t="str">
            <v>F</v>
          </cell>
          <cell r="L35">
            <v>14364</v>
          </cell>
          <cell r="N35" t="str">
            <v>91360</v>
          </cell>
        </row>
        <row r="36">
          <cell r="G36" t="str">
            <v>354527065</v>
          </cell>
          <cell r="I36" t="str">
            <v>F</v>
          </cell>
          <cell r="L36">
            <v>20318</v>
          </cell>
          <cell r="N36" t="str">
            <v>92649</v>
          </cell>
        </row>
        <row r="37">
          <cell r="G37" t="str">
            <v>568411565</v>
          </cell>
          <cell r="I37" t="str">
            <v>M</v>
          </cell>
          <cell r="L37">
            <v>24005</v>
          </cell>
          <cell r="N37" t="str">
            <v>92627</v>
          </cell>
        </row>
        <row r="38">
          <cell r="G38" t="str">
            <v>443586219</v>
          </cell>
          <cell r="I38" t="str">
            <v>F</v>
          </cell>
          <cell r="L38">
            <v>19718</v>
          </cell>
          <cell r="N38" t="str">
            <v>95126</v>
          </cell>
        </row>
        <row r="39">
          <cell r="G39" t="str">
            <v>554273947</v>
          </cell>
          <cell r="I39" t="str">
            <v>M</v>
          </cell>
          <cell r="L39">
            <v>21373</v>
          </cell>
          <cell r="N39" t="str">
            <v>95436</v>
          </cell>
        </row>
        <row r="40">
          <cell r="G40" t="str">
            <v>314621125</v>
          </cell>
          <cell r="I40" t="str">
            <v>F</v>
          </cell>
          <cell r="L40">
            <v>19732</v>
          </cell>
          <cell r="N40" t="str">
            <v>95358</v>
          </cell>
        </row>
        <row r="41">
          <cell r="G41" t="str">
            <v>563172983</v>
          </cell>
          <cell r="I41" t="str">
            <v>F</v>
          </cell>
          <cell r="L41">
            <v>21424</v>
          </cell>
          <cell r="N41" t="str">
            <v>95842</v>
          </cell>
        </row>
        <row r="42">
          <cell r="G42" t="str">
            <v>613289203</v>
          </cell>
          <cell r="I42" t="str">
            <v>M</v>
          </cell>
          <cell r="L42">
            <v>24489</v>
          </cell>
          <cell r="N42" t="str">
            <v>95616</v>
          </cell>
        </row>
        <row r="43">
          <cell r="G43" t="str">
            <v>555477831</v>
          </cell>
          <cell r="I43" t="str">
            <v>M</v>
          </cell>
          <cell r="L43">
            <v>28238</v>
          </cell>
          <cell r="N43" t="str">
            <v>95828</v>
          </cell>
        </row>
        <row r="44">
          <cell r="G44" t="str">
            <v>457027182</v>
          </cell>
          <cell r="I44" t="str">
            <v>M</v>
          </cell>
          <cell r="L44">
            <v>22175</v>
          </cell>
          <cell r="N44" t="str">
            <v>91604</v>
          </cell>
        </row>
        <row r="45">
          <cell r="G45" t="str">
            <v>571803748</v>
          </cell>
          <cell r="I45" t="str">
            <v>F</v>
          </cell>
          <cell r="L45">
            <v>23606</v>
          </cell>
          <cell r="N45" t="str">
            <v>95825</v>
          </cell>
        </row>
        <row r="46">
          <cell r="G46" t="str">
            <v>567714052</v>
          </cell>
          <cell r="I46" t="str">
            <v>F</v>
          </cell>
          <cell r="L46">
            <v>28117</v>
          </cell>
          <cell r="N46" t="str">
            <v>95820</v>
          </cell>
        </row>
        <row r="47">
          <cell r="G47" t="str">
            <v>571828635</v>
          </cell>
          <cell r="I47" t="str">
            <v>M</v>
          </cell>
          <cell r="L47">
            <v>17978</v>
          </cell>
          <cell r="N47" t="str">
            <v>95833</v>
          </cell>
        </row>
        <row r="51">
          <cell r="G51" t="str">
            <v>161304761</v>
          </cell>
          <cell r="I51" t="str">
            <v>M</v>
          </cell>
          <cell r="L51">
            <v>13150</v>
          </cell>
          <cell r="N51" t="str">
            <v>95603</v>
          </cell>
        </row>
        <row r="52">
          <cell r="G52" t="str">
            <v>550966267</v>
          </cell>
          <cell r="I52" t="str">
            <v>F</v>
          </cell>
          <cell r="L52">
            <v>15276</v>
          </cell>
          <cell r="N52" t="str">
            <v>91350</v>
          </cell>
        </row>
        <row r="53">
          <cell r="G53" t="str">
            <v>546800222</v>
          </cell>
          <cell r="I53" t="str">
            <v>F</v>
          </cell>
          <cell r="L53">
            <v>17757</v>
          </cell>
          <cell r="N53" t="str">
            <v>91202</v>
          </cell>
        </row>
        <row r="54">
          <cell r="G54" t="str">
            <v>567274342</v>
          </cell>
          <cell r="I54" t="str">
            <v>F</v>
          </cell>
          <cell r="L54">
            <v>21948</v>
          </cell>
          <cell r="N54" t="str">
            <v>91354</v>
          </cell>
        </row>
        <row r="55">
          <cell r="G55" t="str">
            <v>578586994</v>
          </cell>
          <cell r="I55" t="str">
            <v>M</v>
          </cell>
          <cell r="L55">
            <v>23823</v>
          </cell>
          <cell r="N55" t="str">
            <v>91207</v>
          </cell>
        </row>
        <row r="56">
          <cell r="G56" t="str">
            <v>563819953</v>
          </cell>
          <cell r="I56" t="str">
            <v>F</v>
          </cell>
          <cell r="L56">
            <v>28048</v>
          </cell>
          <cell r="N56" t="str">
            <v>92557</v>
          </cell>
        </row>
        <row r="57">
          <cell r="G57" t="str">
            <v>262535762</v>
          </cell>
          <cell r="I57" t="str">
            <v>F</v>
          </cell>
          <cell r="L57">
            <v>22231</v>
          </cell>
          <cell r="N57" t="str">
            <v>93720</v>
          </cell>
        </row>
        <row r="58">
          <cell r="G58" t="str">
            <v>574121399</v>
          </cell>
          <cell r="I58" t="str">
            <v>M</v>
          </cell>
          <cell r="L58">
            <v>13404</v>
          </cell>
          <cell r="N58" t="str">
            <v>93612</v>
          </cell>
        </row>
        <row r="59">
          <cell r="G59" t="str">
            <v>047420632</v>
          </cell>
          <cell r="I59" t="str">
            <v>F</v>
          </cell>
          <cell r="L59">
            <v>18293</v>
          </cell>
          <cell r="N59" t="str">
            <v>95663</v>
          </cell>
        </row>
        <row r="60">
          <cell r="G60" t="str">
            <v>262762937</v>
          </cell>
          <cell r="I60" t="str">
            <v>M</v>
          </cell>
          <cell r="L60">
            <v>16805</v>
          </cell>
          <cell r="N60" t="str">
            <v>95825</v>
          </cell>
        </row>
        <row r="64">
          <cell r="G64" t="str">
            <v>560782089</v>
          </cell>
          <cell r="I64" t="str">
            <v>F</v>
          </cell>
          <cell r="L64">
            <v>17997</v>
          </cell>
          <cell r="N64" t="str">
            <v>91324</v>
          </cell>
        </row>
        <row r="65">
          <cell r="G65" t="str">
            <v>550150805</v>
          </cell>
          <cell r="I65" t="str">
            <v>F</v>
          </cell>
          <cell r="L65">
            <v>23489</v>
          </cell>
          <cell r="N65" t="str">
            <v>95821</v>
          </cell>
        </row>
        <row r="69">
          <cell r="G69" t="str">
            <v>562989689</v>
          </cell>
          <cell r="I69" t="str">
            <v>F</v>
          </cell>
          <cell r="L69">
            <v>19828</v>
          </cell>
          <cell r="N69" t="str">
            <v>91335</v>
          </cell>
        </row>
        <row r="70">
          <cell r="G70" t="str">
            <v>613362974</v>
          </cell>
          <cell r="I70" t="str">
            <v>F</v>
          </cell>
          <cell r="L70">
            <v>19901</v>
          </cell>
          <cell r="N70" t="str">
            <v>90043</v>
          </cell>
        </row>
        <row r="71">
          <cell r="G71" t="str">
            <v>546975925</v>
          </cell>
          <cell r="I71" t="str">
            <v>F</v>
          </cell>
          <cell r="L71">
            <v>22790</v>
          </cell>
          <cell r="N71" t="str">
            <v>90020</v>
          </cell>
        </row>
        <row r="72">
          <cell r="G72" t="str">
            <v>407889299</v>
          </cell>
          <cell r="I72" t="str">
            <v>M</v>
          </cell>
          <cell r="L72">
            <v>20080</v>
          </cell>
          <cell r="N72" t="str">
            <v>95816</v>
          </cell>
        </row>
        <row r="76">
          <cell r="G76" t="str">
            <v>155365546</v>
          </cell>
          <cell r="I76" t="str">
            <v>M</v>
          </cell>
          <cell r="L76">
            <v>19698</v>
          </cell>
          <cell r="N76" t="str">
            <v>91355</v>
          </cell>
        </row>
        <row r="77">
          <cell r="G77" t="str">
            <v>174488779</v>
          </cell>
          <cell r="I77" t="str">
            <v>M</v>
          </cell>
          <cell r="L77">
            <v>20787</v>
          </cell>
          <cell r="N77" t="str">
            <v>91337</v>
          </cell>
        </row>
        <row r="78">
          <cell r="G78" t="str">
            <v>552154684</v>
          </cell>
          <cell r="I78" t="str">
            <v>F</v>
          </cell>
          <cell r="L78">
            <v>20988</v>
          </cell>
          <cell r="N78" t="str">
            <v>91750</v>
          </cell>
        </row>
        <row r="79">
          <cell r="G79" t="str">
            <v>547899617</v>
          </cell>
          <cell r="I79" t="str">
            <v>F</v>
          </cell>
          <cell r="L79">
            <v>26029</v>
          </cell>
          <cell r="N79" t="str">
            <v>92252</v>
          </cell>
        </row>
        <row r="80">
          <cell r="G80" t="str">
            <v>560845297</v>
          </cell>
          <cell r="I80" t="str">
            <v>M</v>
          </cell>
          <cell r="L80">
            <v>18768</v>
          </cell>
          <cell r="N80" t="str">
            <v>91107</v>
          </cell>
        </row>
        <row r="81">
          <cell r="G81" t="str">
            <v>622183648</v>
          </cell>
          <cell r="I81" t="str">
            <v>M</v>
          </cell>
          <cell r="L81">
            <v>20136</v>
          </cell>
          <cell r="N81" t="str">
            <v>91207</v>
          </cell>
        </row>
        <row r="82">
          <cell r="G82" t="str">
            <v>451472885</v>
          </cell>
          <cell r="I82" t="str">
            <v>M</v>
          </cell>
          <cell r="L82">
            <v>23176</v>
          </cell>
          <cell r="N82" t="str">
            <v>91709</v>
          </cell>
        </row>
        <row r="83">
          <cell r="G83" t="str">
            <v>566839926</v>
          </cell>
          <cell r="I83" t="str">
            <v>F</v>
          </cell>
          <cell r="L83">
            <v>16229</v>
          </cell>
          <cell r="N83" t="str">
            <v>94015</v>
          </cell>
        </row>
        <row r="84">
          <cell r="G84" t="str">
            <v>525315343</v>
          </cell>
          <cell r="I84" t="str">
            <v>F</v>
          </cell>
          <cell r="L84">
            <v>23214</v>
          </cell>
          <cell r="N84" t="str">
            <v>94707</v>
          </cell>
        </row>
        <row r="85">
          <cell r="G85" t="str">
            <v>571061985</v>
          </cell>
          <cell r="I85" t="str">
            <v>F</v>
          </cell>
          <cell r="L85">
            <v>21195</v>
          </cell>
          <cell r="N85" t="str">
            <v>95823</v>
          </cell>
        </row>
        <row r="86">
          <cell r="G86" t="str">
            <v>036321980</v>
          </cell>
          <cell r="I86" t="str">
            <v>M</v>
          </cell>
          <cell r="L86">
            <v>18018</v>
          </cell>
          <cell r="N86" t="str">
            <v>95746</v>
          </cell>
        </row>
        <row r="97">
          <cell r="G97" t="str">
            <v>DATION HE</v>
          </cell>
          <cell r="H97" t="str">
            <v>ALT</v>
          </cell>
          <cell r="I97" t="str">
            <v>H</v>
          </cell>
          <cell r="J97" t="str">
            <v>,</v>
          </cell>
          <cell r="K97" t="str">
            <v>A C</v>
          </cell>
          <cell r="L97" t="str">
            <v>ALIFORN</v>
          </cell>
          <cell r="M97" t="str">
            <v>IA</v>
          </cell>
          <cell r="N97" t="str">
            <v>HEAL</v>
          </cell>
        </row>
        <row r="99">
          <cell r="G99" t="str">
            <v>LARG</v>
          </cell>
          <cell r="H99" t="str">
            <v>E G</v>
          </cell>
          <cell r="I99" t="str">
            <v>R</v>
          </cell>
          <cell r="J99" t="str">
            <v>OU</v>
          </cell>
          <cell r="K99" t="str">
            <v>P R</v>
          </cell>
          <cell r="L99" t="str">
            <v>ENEWAL</v>
          </cell>
          <cell r="M99" t="str">
            <v>RA</v>
          </cell>
          <cell r="N99" t="str">
            <v>TES</v>
          </cell>
        </row>
        <row r="100">
          <cell r="G100" t="str">
            <v>5  PHYSIC</v>
          </cell>
          <cell r="H100" t="str">
            <v>IAN</v>
          </cell>
          <cell r="I100" t="str">
            <v>S</v>
          </cell>
          <cell r="J100" t="str">
            <v>C</v>
          </cell>
          <cell r="K100" t="str">
            <v>LIN</v>
          </cell>
          <cell r="L100" t="str">
            <v>ICAL LA</v>
          </cell>
          <cell r="M100" t="str">
            <v>B</v>
          </cell>
          <cell r="N100" t="str">
            <v>INC*,</v>
          </cell>
        </row>
        <row r="101">
          <cell r="G101" t="str">
            <v>BENE</v>
          </cell>
          <cell r="H101" t="str">
            <v>FIT</v>
          </cell>
          <cell r="I101" t="str">
            <v>:</v>
          </cell>
          <cell r="J101" t="str">
            <v>P</v>
          </cell>
          <cell r="K101" t="str">
            <v>OA0</v>
          </cell>
          <cell r="L101" t="str">
            <v>50    R</v>
          </cell>
          <cell r="M101" t="str">
            <v>DR</v>
          </cell>
          <cell r="N101" t="str">
            <v>304</v>
          </cell>
        </row>
        <row r="102">
          <cell r="G102" t="str">
            <v>SINESS: I</v>
          </cell>
          <cell r="H102" t="str">
            <v>I</v>
          </cell>
          <cell r="J102" t="str">
            <v>CU</v>
          </cell>
          <cell r="K102" t="str">
            <v>RRE</v>
          </cell>
          <cell r="L102" t="str">
            <v>NT TIER</v>
          </cell>
          <cell r="M102" t="str">
            <v>T</v>
          </cell>
          <cell r="N102" t="str">
            <v>YPE:</v>
          </cell>
        </row>
        <row r="103">
          <cell r="G103" t="str">
            <v>ELIG</v>
          </cell>
          <cell r="H103" t="str">
            <v>IBI</v>
          </cell>
          <cell r="I103" t="str">
            <v>L</v>
          </cell>
          <cell r="J103" t="str">
            <v>IT</v>
          </cell>
          <cell r="K103" t="str">
            <v>Y D</v>
          </cell>
          <cell r="L103" t="str">
            <v>ATE: 28</v>
          </cell>
          <cell r="M103" t="str">
            <v>FE</v>
          </cell>
          <cell r="N103" t="str">
            <v>B98</v>
          </cell>
        </row>
        <row r="105">
          <cell r="N105" t="str">
            <v>ZIP</v>
          </cell>
        </row>
        <row r="106">
          <cell r="G106" t="str">
            <v>SUB SSN</v>
          </cell>
          <cell r="I106" t="str">
            <v>S</v>
          </cell>
          <cell r="J106" t="str">
            <v>EX</v>
          </cell>
          <cell r="L106" t="str">
            <v>DOB</v>
          </cell>
          <cell r="N106" t="str">
            <v>CODE</v>
          </cell>
        </row>
        <row r="107">
          <cell r="G107" t="str">
            <v>---------</v>
          </cell>
          <cell r="H107" t="str">
            <v>---</v>
          </cell>
          <cell r="I107" t="str">
            <v>-</v>
          </cell>
          <cell r="J107" t="str">
            <v>--</v>
          </cell>
          <cell r="K107" t="str">
            <v>---</v>
          </cell>
          <cell r="L107" t="str">
            <v>-------</v>
          </cell>
          <cell r="M107" t="str">
            <v>--</v>
          </cell>
          <cell r="N107" t="str">
            <v>-----</v>
          </cell>
        </row>
        <row r="109">
          <cell r="G109" t="str">
            <v>125308766</v>
          </cell>
          <cell r="I109" t="str">
            <v>F</v>
          </cell>
          <cell r="L109">
            <v>17362</v>
          </cell>
          <cell r="N109" t="str">
            <v>85260</v>
          </cell>
        </row>
        <row r="110">
          <cell r="G110" t="str">
            <v>565865748</v>
          </cell>
          <cell r="I110" t="str">
            <v>F</v>
          </cell>
          <cell r="L110">
            <v>17931</v>
          </cell>
          <cell r="N110" t="str">
            <v>93906</v>
          </cell>
        </row>
        <row r="114">
          <cell r="G114" t="str">
            <v>094422758</v>
          </cell>
          <cell r="I114" t="str">
            <v>M</v>
          </cell>
          <cell r="L114">
            <v>18408</v>
          </cell>
          <cell r="N114" t="str">
            <v>10021</v>
          </cell>
        </row>
        <row r="124">
          <cell r="G124" t="str">
            <v>DATION HE</v>
          </cell>
          <cell r="H124" t="str">
            <v>ALT</v>
          </cell>
          <cell r="I124" t="str">
            <v>H</v>
          </cell>
          <cell r="J124" t="str">
            <v>,</v>
          </cell>
          <cell r="K124" t="str">
            <v>A C</v>
          </cell>
          <cell r="L124" t="str">
            <v>ALIFORN</v>
          </cell>
          <cell r="M124" t="str">
            <v>IA</v>
          </cell>
          <cell r="N124" t="str">
            <v>HEAL</v>
          </cell>
        </row>
        <row r="126">
          <cell r="G126" t="str">
            <v>LARG</v>
          </cell>
          <cell r="H126" t="str">
            <v>E G</v>
          </cell>
          <cell r="I126" t="str">
            <v>R</v>
          </cell>
          <cell r="J126" t="str">
            <v>OU</v>
          </cell>
          <cell r="K126" t="str">
            <v>P R</v>
          </cell>
          <cell r="L126" t="str">
            <v>ENEWAL</v>
          </cell>
          <cell r="M126" t="str">
            <v>RA</v>
          </cell>
          <cell r="N126" t="str">
            <v>TES</v>
          </cell>
        </row>
        <row r="127">
          <cell r="G127" t="str">
            <v>5  PHYSIC</v>
          </cell>
          <cell r="H127" t="str">
            <v>IAN</v>
          </cell>
          <cell r="I127" t="str">
            <v>S</v>
          </cell>
          <cell r="J127" t="str">
            <v>C</v>
          </cell>
          <cell r="K127" t="str">
            <v>LIN</v>
          </cell>
          <cell r="L127" t="str">
            <v>ICAL LA</v>
          </cell>
          <cell r="M127" t="str">
            <v>B</v>
          </cell>
          <cell r="N127" t="str">
            <v>INC*,</v>
          </cell>
        </row>
        <row r="128">
          <cell r="G128" t="str">
            <v>BENE</v>
          </cell>
          <cell r="H128" t="str">
            <v>FIT</v>
          </cell>
          <cell r="I128" t="str">
            <v>:</v>
          </cell>
          <cell r="J128" t="str">
            <v>P</v>
          </cell>
          <cell r="K128" t="str">
            <v>071</v>
          </cell>
          <cell r="L128" t="str">
            <v>0C    R</v>
          </cell>
          <cell r="M128" t="str">
            <v>DR</v>
          </cell>
          <cell r="N128" t="str">
            <v>008</v>
          </cell>
        </row>
        <row r="129">
          <cell r="G129" t="str">
            <v>SINESS: S</v>
          </cell>
          <cell r="H129" t="str">
            <v>T</v>
          </cell>
          <cell r="J129" t="str">
            <v>CU</v>
          </cell>
          <cell r="K129" t="str">
            <v>RRE</v>
          </cell>
          <cell r="L129" t="str">
            <v>NT TIER</v>
          </cell>
          <cell r="M129" t="str">
            <v>T</v>
          </cell>
          <cell r="N129" t="str">
            <v>YPE:</v>
          </cell>
        </row>
        <row r="130">
          <cell r="G130" t="str">
            <v>ELIG</v>
          </cell>
          <cell r="H130" t="str">
            <v>IBI</v>
          </cell>
          <cell r="I130" t="str">
            <v>L</v>
          </cell>
          <cell r="J130" t="str">
            <v>IT</v>
          </cell>
          <cell r="K130" t="str">
            <v>Y D</v>
          </cell>
          <cell r="L130" t="str">
            <v>ATE: 28</v>
          </cell>
          <cell r="M130" t="str">
            <v>FE</v>
          </cell>
          <cell r="N130" t="str">
            <v>B98</v>
          </cell>
        </row>
        <row r="132">
          <cell r="N132" t="str">
            <v>ZIP</v>
          </cell>
        </row>
        <row r="133">
          <cell r="G133" t="str">
            <v>SUB SSN</v>
          </cell>
          <cell r="I133" t="str">
            <v>S</v>
          </cell>
          <cell r="J133" t="str">
            <v>EX</v>
          </cell>
          <cell r="L133" t="str">
            <v>DOB</v>
          </cell>
          <cell r="N133" t="str">
            <v>CODE</v>
          </cell>
        </row>
        <row r="134">
          <cell r="G134" t="str">
            <v>---------</v>
          </cell>
          <cell r="H134" t="str">
            <v>---</v>
          </cell>
          <cell r="I134" t="str">
            <v>-</v>
          </cell>
          <cell r="J134" t="str">
            <v>--</v>
          </cell>
          <cell r="K134" t="str">
            <v>---</v>
          </cell>
          <cell r="L134" t="str">
            <v>-------</v>
          </cell>
          <cell r="M134" t="str">
            <v>--</v>
          </cell>
          <cell r="N134" t="str">
            <v>-----</v>
          </cell>
        </row>
        <row r="136">
          <cell r="G136" t="str">
            <v>575308071</v>
          </cell>
          <cell r="I136" t="str">
            <v>F</v>
          </cell>
          <cell r="L136">
            <v>12320</v>
          </cell>
          <cell r="N136" t="str">
            <v>95831</v>
          </cell>
        </row>
        <row r="148">
          <cell r="G148" t="str">
            <v>DATION HE</v>
          </cell>
          <cell r="H148" t="str">
            <v>ALT</v>
          </cell>
          <cell r="I148" t="str">
            <v>H</v>
          </cell>
          <cell r="J148" t="str">
            <v>,</v>
          </cell>
          <cell r="K148" t="str">
            <v>A C</v>
          </cell>
          <cell r="L148" t="str">
            <v>ALIFORN</v>
          </cell>
          <cell r="M148" t="str">
            <v>IA</v>
          </cell>
          <cell r="N148" t="str">
            <v>HEAL</v>
          </cell>
        </row>
        <row r="150">
          <cell r="G150" t="str">
            <v>LARG</v>
          </cell>
          <cell r="H150" t="str">
            <v>E G</v>
          </cell>
          <cell r="I150" t="str">
            <v>R</v>
          </cell>
          <cell r="J150" t="str">
            <v>OU</v>
          </cell>
          <cell r="K150" t="str">
            <v>P R</v>
          </cell>
          <cell r="L150" t="str">
            <v>ENEWAL</v>
          </cell>
          <cell r="M150" t="str">
            <v>RA</v>
          </cell>
          <cell r="N150" t="str">
            <v>TES</v>
          </cell>
        </row>
        <row r="151">
          <cell r="G151" t="str">
            <v>5  PHYSIC</v>
          </cell>
          <cell r="H151" t="str">
            <v>IAN</v>
          </cell>
          <cell r="I151" t="str">
            <v>S</v>
          </cell>
          <cell r="J151" t="str">
            <v>C</v>
          </cell>
          <cell r="K151" t="str">
            <v>LIN</v>
          </cell>
          <cell r="L151" t="str">
            <v>ICAL LA</v>
          </cell>
          <cell r="M151" t="str">
            <v>B</v>
          </cell>
          <cell r="N151" t="str">
            <v>INC*,</v>
          </cell>
        </row>
        <row r="152">
          <cell r="G152" t="str">
            <v>BENE</v>
          </cell>
          <cell r="H152" t="str">
            <v>FIT</v>
          </cell>
          <cell r="I152" t="str">
            <v>:</v>
          </cell>
          <cell r="J152" t="str">
            <v>P</v>
          </cell>
          <cell r="K152" t="str">
            <v>071</v>
          </cell>
          <cell r="L152" t="str">
            <v>0C    R</v>
          </cell>
          <cell r="M152" t="str">
            <v>DR</v>
          </cell>
          <cell r="N152" t="str">
            <v>008</v>
          </cell>
        </row>
        <row r="153">
          <cell r="G153" t="str">
            <v>SINESS: S</v>
          </cell>
          <cell r="H153" t="str">
            <v>T</v>
          </cell>
          <cell r="J153" t="str">
            <v>CU</v>
          </cell>
          <cell r="K153" t="str">
            <v>RRE</v>
          </cell>
          <cell r="L153" t="str">
            <v>NT TIER</v>
          </cell>
          <cell r="M153" t="str">
            <v>T</v>
          </cell>
          <cell r="N153" t="str">
            <v>YPE:</v>
          </cell>
        </row>
        <row r="154">
          <cell r="G154" t="str">
            <v>ELIG</v>
          </cell>
          <cell r="H154" t="str">
            <v>IBI</v>
          </cell>
          <cell r="I154" t="str">
            <v>L</v>
          </cell>
          <cell r="J154" t="str">
            <v>IT</v>
          </cell>
          <cell r="K154" t="str">
            <v>Y D</v>
          </cell>
          <cell r="L154" t="str">
            <v>ATE: 28</v>
          </cell>
          <cell r="M154" t="str">
            <v>FE</v>
          </cell>
          <cell r="N154" t="str">
            <v>B98</v>
          </cell>
        </row>
        <row r="156">
          <cell r="N156" t="str">
            <v>ZIP</v>
          </cell>
        </row>
        <row r="157">
          <cell r="G157" t="str">
            <v>SUB SSN</v>
          </cell>
          <cell r="I157" t="str">
            <v>S</v>
          </cell>
          <cell r="J157" t="str">
            <v>EX</v>
          </cell>
          <cell r="L157" t="str">
            <v>DOB</v>
          </cell>
          <cell r="N157" t="str">
            <v>CODE</v>
          </cell>
        </row>
        <row r="158">
          <cell r="G158" t="str">
            <v>---------</v>
          </cell>
          <cell r="H158" t="str">
            <v>---</v>
          </cell>
          <cell r="I158" t="str">
            <v>-</v>
          </cell>
          <cell r="J158" t="str">
            <v>--</v>
          </cell>
          <cell r="K158" t="str">
            <v>---</v>
          </cell>
          <cell r="L158" t="str">
            <v>-------</v>
          </cell>
          <cell r="M158" t="str">
            <v>--</v>
          </cell>
          <cell r="N158" t="str">
            <v>-----</v>
          </cell>
        </row>
        <row r="160">
          <cell r="G160" t="str">
            <v>545769156</v>
          </cell>
          <cell r="I160" t="str">
            <v>F</v>
          </cell>
          <cell r="L160">
            <v>17550</v>
          </cell>
          <cell r="N160" t="str">
            <v>94555</v>
          </cell>
        </row>
        <row r="161">
          <cell r="G161" t="str">
            <v>486640347</v>
          </cell>
          <cell r="I161" t="str">
            <v>F</v>
          </cell>
          <cell r="L161">
            <v>20631</v>
          </cell>
          <cell r="N161" t="str">
            <v>94109</v>
          </cell>
        </row>
        <row r="162">
          <cell r="G162" t="str">
            <v>547956045</v>
          </cell>
          <cell r="I162" t="str">
            <v>F</v>
          </cell>
          <cell r="L162">
            <v>25967</v>
          </cell>
          <cell r="N162" t="str">
            <v>94565</v>
          </cell>
        </row>
        <row r="163">
          <cell r="G163" t="str">
            <v>567422158</v>
          </cell>
          <cell r="I163" t="str">
            <v>F</v>
          </cell>
          <cell r="L163">
            <v>12717</v>
          </cell>
          <cell r="N163" t="str">
            <v>93711</v>
          </cell>
        </row>
        <row r="164">
          <cell r="G164" t="str">
            <v>558969004</v>
          </cell>
          <cell r="I164" t="str">
            <v>F</v>
          </cell>
          <cell r="L164">
            <v>19226</v>
          </cell>
          <cell r="N164" t="str">
            <v>93710</v>
          </cell>
        </row>
        <row r="165">
          <cell r="G165" t="str">
            <v>564698819</v>
          </cell>
          <cell r="I165" t="str">
            <v>F</v>
          </cell>
          <cell r="L165">
            <v>26888</v>
          </cell>
          <cell r="N165" t="str">
            <v>93702</v>
          </cell>
        </row>
        <row r="166">
          <cell r="G166" t="str">
            <v>565997524</v>
          </cell>
          <cell r="I166" t="str">
            <v>F</v>
          </cell>
          <cell r="L166">
            <v>27439</v>
          </cell>
          <cell r="N166" t="str">
            <v>93640</v>
          </cell>
        </row>
        <row r="167">
          <cell r="G167" t="str">
            <v>478325285</v>
          </cell>
          <cell r="I167" t="str">
            <v>F</v>
          </cell>
          <cell r="L167">
            <v>12658</v>
          </cell>
          <cell r="N167" t="str">
            <v>91506</v>
          </cell>
        </row>
        <row r="168">
          <cell r="G168" t="str">
            <v>564599347</v>
          </cell>
          <cell r="I168" t="str">
            <v>F</v>
          </cell>
          <cell r="L168">
            <v>18141</v>
          </cell>
          <cell r="N168" t="str">
            <v>91203</v>
          </cell>
        </row>
        <row r="169">
          <cell r="G169" t="str">
            <v>563499382</v>
          </cell>
          <cell r="I169" t="str">
            <v>M</v>
          </cell>
          <cell r="L169">
            <v>27513</v>
          </cell>
          <cell r="N169" t="str">
            <v>91761</v>
          </cell>
        </row>
        <row r="170">
          <cell r="G170" t="str">
            <v>263889059</v>
          </cell>
          <cell r="I170" t="str">
            <v>F</v>
          </cell>
          <cell r="L170">
            <v>17134</v>
          </cell>
          <cell r="N170" t="str">
            <v>95678</v>
          </cell>
        </row>
        <row r="171">
          <cell r="G171" t="str">
            <v>547765917</v>
          </cell>
          <cell r="I171" t="str">
            <v>F</v>
          </cell>
          <cell r="L171">
            <v>17280</v>
          </cell>
          <cell r="N171" t="str">
            <v>95366</v>
          </cell>
        </row>
        <row r="172">
          <cell r="G172" t="str">
            <v>557794270</v>
          </cell>
          <cell r="I172" t="str">
            <v>F</v>
          </cell>
          <cell r="L172">
            <v>24850</v>
          </cell>
          <cell r="N172" t="str">
            <v>95820</v>
          </cell>
        </row>
        <row r="173">
          <cell r="G173" t="str">
            <v>567629895</v>
          </cell>
          <cell r="I173" t="str">
            <v>M</v>
          </cell>
          <cell r="L173">
            <v>16881</v>
          </cell>
          <cell r="N173" t="str">
            <v>95695</v>
          </cell>
        </row>
        <row r="174">
          <cell r="G174" t="str">
            <v>462480895</v>
          </cell>
          <cell r="I174" t="str">
            <v>F</v>
          </cell>
          <cell r="L174">
            <v>12372</v>
          </cell>
          <cell r="N174" t="str">
            <v>92503</v>
          </cell>
        </row>
        <row r="175">
          <cell r="G175" t="str">
            <v>561389961</v>
          </cell>
          <cell r="I175" t="str">
            <v>F</v>
          </cell>
          <cell r="L175">
            <v>12523</v>
          </cell>
          <cell r="N175" t="str">
            <v>91362</v>
          </cell>
        </row>
        <row r="176">
          <cell r="G176" t="str">
            <v>059300737</v>
          </cell>
          <cell r="I176" t="str">
            <v>F</v>
          </cell>
          <cell r="L176">
            <v>13419</v>
          </cell>
          <cell r="N176" t="str">
            <v>93065</v>
          </cell>
        </row>
        <row r="177">
          <cell r="G177" t="str">
            <v>561600273</v>
          </cell>
          <cell r="I177" t="str">
            <v>F</v>
          </cell>
          <cell r="L177">
            <v>15272</v>
          </cell>
          <cell r="N177" t="str">
            <v>92335</v>
          </cell>
        </row>
        <row r="178">
          <cell r="G178" t="str">
            <v>570398613</v>
          </cell>
          <cell r="I178" t="str">
            <v>F</v>
          </cell>
          <cell r="L178">
            <v>15973</v>
          </cell>
          <cell r="N178" t="str">
            <v>91208</v>
          </cell>
        </row>
        <row r="179">
          <cell r="G179" t="str">
            <v>613091924</v>
          </cell>
          <cell r="I179" t="str">
            <v>F</v>
          </cell>
          <cell r="L179">
            <v>16046</v>
          </cell>
          <cell r="N179" t="str">
            <v>90026</v>
          </cell>
        </row>
        <row r="180">
          <cell r="G180" t="str">
            <v>553707436</v>
          </cell>
          <cell r="I180" t="str">
            <v>F</v>
          </cell>
          <cell r="L180">
            <v>16379</v>
          </cell>
          <cell r="N180" t="str">
            <v>91786</v>
          </cell>
        </row>
        <row r="181">
          <cell r="G181" t="str">
            <v>450880104</v>
          </cell>
          <cell r="I181" t="str">
            <v>F</v>
          </cell>
          <cell r="L181">
            <v>17336</v>
          </cell>
          <cell r="N181" t="str">
            <v>92336</v>
          </cell>
        </row>
        <row r="182">
          <cell r="G182" t="str">
            <v>345825444</v>
          </cell>
          <cell r="I182" t="str">
            <v>F</v>
          </cell>
          <cell r="L182">
            <v>17413</v>
          </cell>
          <cell r="N182" t="str">
            <v>91203</v>
          </cell>
        </row>
        <row r="183">
          <cell r="G183" t="str">
            <v>552396310</v>
          </cell>
          <cell r="I183" t="str">
            <v>F</v>
          </cell>
          <cell r="L183">
            <v>17961</v>
          </cell>
          <cell r="N183" t="str">
            <v>91352</v>
          </cell>
        </row>
        <row r="184">
          <cell r="G184" t="str">
            <v>424708472</v>
          </cell>
          <cell r="I184" t="str">
            <v>F</v>
          </cell>
          <cell r="L184">
            <v>18283</v>
          </cell>
          <cell r="N184" t="str">
            <v>90746</v>
          </cell>
        </row>
        <row r="185">
          <cell r="G185" t="str">
            <v>565829756</v>
          </cell>
          <cell r="I185" t="str">
            <v>F</v>
          </cell>
          <cell r="L185">
            <v>18367</v>
          </cell>
          <cell r="N185" t="str">
            <v>91505</v>
          </cell>
        </row>
        <row r="186">
          <cell r="G186" t="str">
            <v>231686254</v>
          </cell>
          <cell r="I186" t="str">
            <v>F</v>
          </cell>
          <cell r="L186">
            <v>18621</v>
          </cell>
          <cell r="N186" t="str">
            <v>92407</v>
          </cell>
        </row>
        <row r="187">
          <cell r="G187" t="str">
            <v>549781894</v>
          </cell>
          <cell r="I187" t="str">
            <v>F</v>
          </cell>
          <cell r="L187">
            <v>18874</v>
          </cell>
          <cell r="N187" t="str">
            <v>91350</v>
          </cell>
        </row>
        <row r="188">
          <cell r="G188" t="str">
            <v>562821903</v>
          </cell>
          <cell r="I188" t="str">
            <v>F</v>
          </cell>
          <cell r="L188">
            <v>18951</v>
          </cell>
          <cell r="N188" t="str">
            <v>91773</v>
          </cell>
        </row>
        <row r="189">
          <cell r="G189" t="str">
            <v>572801592</v>
          </cell>
          <cell r="I189" t="str">
            <v>F</v>
          </cell>
          <cell r="L189">
            <v>19308</v>
          </cell>
          <cell r="N189" t="str">
            <v>91304</v>
          </cell>
        </row>
        <row r="190">
          <cell r="G190" t="str">
            <v>549065544</v>
          </cell>
          <cell r="I190" t="str">
            <v>F</v>
          </cell>
          <cell r="L190">
            <v>19738</v>
          </cell>
          <cell r="N190" t="str">
            <v>91701</v>
          </cell>
        </row>
        <row r="191">
          <cell r="G191" t="str">
            <v>551984423</v>
          </cell>
          <cell r="I191" t="str">
            <v>F</v>
          </cell>
          <cell r="L191">
            <v>19768</v>
          </cell>
          <cell r="N191" t="str">
            <v>91701</v>
          </cell>
        </row>
        <row r="192">
          <cell r="G192" t="str">
            <v>287525890</v>
          </cell>
          <cell r="I192" t="str">
            <v>F</v>
          </cell>
          <cell r="L192">
            <v>19908</v>
          </cell>
          <cell r="N192" t="str">
            <v>91344</v>
          </cell>
        </row>
        <row r="193">
          <cell r="G193" t="str">
            <v>545115259</v>
          </cell>
          <cell r="I193" t="str">
            <v>F</v>
          </cell>
          <cell r="L193">
            <v>20169</v>
          </cell>
          <cell r="N193" t="str">
            <v>91214</v>
          </cell>
        </row>
        <row r="194">
          <cell r="G194" t="str">
            <v>623303813</v>
          </cell>
          <cell r="I194" t="str">
            <v>F</v>
          </cell>
          <cell r="L194">
            <v>20648</v>
          </cell>
          <cell r="N194" t="str">
            <v>91343</v>
          </cell>
        </row>
        <row r="195">
          <cell r="G195" t="str">
            <v>553113531</v>
          </cell>
          <cell r="I195" t="str">
            <v>F</v>
          </cell>
          <cell r="L195">
            <v>20849</v>
          </cell>
          <cell r="N195" t="str">
            <v>92345</v>
          </cell>
        </row>
        <row r="196">
          <cell r="G196" t="str">
            <v>607741564</v>
          </cell>
          <cell r="I196" t="str">
            <v>F</v>
          </cell>
          <cell r="L196">
            <v>21299</v>
          </cell>
          <cell r="N196" t="str">
            <v>91739</v>
          </cell>
        </row>
        <row r="197">
          <cell r="G197" t="str">
            <v>026502123</v>
          </cell>
          <cell r="I197" t="str">
            <v>F</v>
          </cell>
          <cell r="L197">
            <v>21527</v>
          </cell>
          <cell r="N197" t="str">
            <v>92307</v>
          </cell>
        </row>
        <row r="198">
          <cell r="G198" t="str">
            <v>563352862</v>
          </cell>
          <cell r="I198" t="str">
            <v>F</v>
          </cell>
          <cell r="L198">
            <v>22132</v>
          </cell>
          <cell r="N198" t="str">
            <v>90260</v>
          </cell>
        </row>
        <row r="199">
          <cell r="G199" t="str">
            <v>608228565</v>
          </cell>
          <cell r="I199" t="str">
            <v>F</v>
          </cell>
          <cell r="L199">
            <v>22469</v>
          </cell>
          <cell r="N199" t="str">
            <v>91605</v>
          </cell>
        </row>
        <row r="200">
          <cell r="G200" t="str">
            <v>617461369</v>
          </cell>
          <cell r="I200" t="str">
            <v>F</v>
          </cell>
          <cell r="L200">
            <v>22968</v>
          </cell>
          <cell r="N200" t="str">
            <v>90042</v>
          </cell>
        </row>
        <row r="201">
          <cell r="G201" t="str">
            <v>572173110</v>
          </cell>
          <cell r="I201" t="str">
            <v>F</v>
          </cell>
          <cell r="L201">
            <v>23898</v>
          </cell>
          <cell r="N201" t="str">
            <v>90601</v>
          </cell>
        </row>
        <row r="202">
          <cell r="G202" t="str">
            <v>571818388</v>
          </cell>
          <cell r="I202" t="str">
            <v>F</v>
          </cell>
          <cell r="L202">
            <v>25262</v>
          </cell>
          <cell r="N202" t="str">
            <v>91602</v>
          </cell>
        </row>
        <row r="203">
          <cell r="G203" t="str">
            <v>427337013</v>
          </cell>
          <cell r="I203" t="str">
            <v>F</v>
          </cell>
          <cell r="L203">
            <v>25653</v>
          </cell>
          <cell r="N203" t="str">
            <v>91356</v>
          </cell>
        </row>
        <row r="204">
          <cell r="G204" t="str">
            <v>573176525</v>
          </cell>
          <cell r="I204" t="str">
            <v>F</v>
          </cell>
          <cell r="L204">
            <v>25895</v>
          </cell>
          <cell r="N204" t="str">
            <v>91016</v>
          </cell>
        </row>
        <row r="205">
          <cell r="G205" t="str">
            <v>557434268</v>
          </cell>
          <cell r="I205" t="str">
            <v>F</v>
          </cell>
          <cell r="L205">
            <v>25989</v>
          </cell>
          <cell r="N205" t="str">
            <v>92336</v>
          </cell>
        </row>
        <row r="206">
          <cell r="G206" t="str">
            <v>568973955</v>
          </cell>
          <cell r="I206" t="str">
            <v>F</v>
          </cell>
          <cell r="L206">
            <v>25989</v>
          </cell>
          <cell r="N206" t="str">
            <v>90745</v>
          </cell>
        </row>
        <row r="207">
          <cell r="G207" t="str">
            <v>549898959</v>
          </cell>
          <cell r="I207" t="str">
            <v>F</v>
          </cell>
          <cell r="L207">
            <v>26100</v>
          </cell>
          <cell r="N207" t="str">
            <v>91770</v>
          </cell>
        </row>
        <row r="208">
          <cell r="G208" t="str">
            <v>557433766</v>
          </cell>
          <cell r="I208" t="str">
            <v>F</v>
          </cell>
          <cell r="L208">
            <v>26505</v>
          </cell>
          <cell r="N208" t="str">
            <v>91710</v>
          </cell>
        </row>
        <row r="209">
          <cell r="G209" t="str">
            <v>617202874</v>
          </cell>
          <cell r="I209" t="str">
            <v>F</v>
          </cell>
          <cell r="L209">
            <v>26782</v>
          </cell>
          <cell r="N209" t="str">
            <v>91730</v>
          </cell>
        </row>
        <row r="210">
          <cell r="G210" t="str">
            <v>609444052</v>
          </cell>
          <cell r="I210" t="str">
            <v>F</v>
          </cell>
          <cell r="L210">
            <v>27106</v>
          </cell>
          <cell r="N210" t="str">
            <v>90039</v>
          </cell>
        </row>
        <row r="211">
          <cell r="G211" t="str">
            <v>175560300</v>
          </cell>
          <cell r="I211" t="str">
            <v>F</v>
          </cell>
          <cell r="L211">
            <v>27381</v>
          </cell>
          <cell r="N211" t="str">
            <v>91601</v>
          </cell>
        </row>
        <row r="212">
          <cell r="G212" t="str">
            <v>609420522</v>
          </cell>
          <cell r="I212" t="str">
            <v>F</v>
          </cell>
          <cell r="L212">
            <v>28404</v>
          </cell>
          <cell r="N212" t="str">
            <v>91706</v>
          </cell>
        </row>
        <row r="213">
          <cell r="G213" t="str">
            <v>558631600</v>
          </cell>
          <cell r="I213" t="str">
            <v>F</v>
          </cell>
          <cell r="L213">
            <v>28724</v>
          </cell>
          <cell r="N213" t="str">
            <v>90016</v>
          </cell>
        </row>
        <row r="214">
          <cell r="G214" t="str">
            <v>054281704</v>
          </cell>
          <cell r="I214" t="str">
            <v>M</v>
          </cell>
          <cell r="L214">
            <v>12430</v>
          </cell>
          <cell r="N214" t="str">
            <v>90028</v>
          </cell>
        </row>
        <row r="215">
          <cell r="G215" t="str">
            <v>556609847</v>
          </cell>
          <cell r="I215" t="str">
            <v>M</v>
          </cell>
          <cell r="L215">
            <v>15211</v>
          </cell>
          <cell r="N215" t="str">
            <v>91203</v>
          </cell>
        </row>
        <row r="216">
          <cell r="G216" t="str">
            <v>559566454</v>
          </cell>
          <cell r="I216" t="str">
            <v>M</v>
          </cell>
          <cell r="L216">
            <v>15565</v>
          </cell>
          <cell r="N216" t="str">
            <v>91331</v>
          </cell>
        </row>
        <row r="217">
          <cell r="G217" t="str">
            <v>565918367</v>
          </cell>
          <cell r="I217" t="str">
            <v>M</v>
          </cell>
          <cell r="L217">
            <v>15767</v>
          </cell>
          <cell r="N217" t="str">
            <v>90026</v>
          </cell>
        </row>
        <row r="218">
          <cell r="G218" t="str">
            <v>355420720</v>
          </cell>
          <cell r="I218" t="str">
            <v>M</v>
          </cell>
          <cell r="L218">
            <v>17163</v>
          </cell>
          <cell r="N218" t="str">
            <v>91367</v>
          </cell>
        </row>
        <row r="219">
          <cell r="G219" t="str">
            <v>619363482</v>
          </cell>
          <cell r="I219" t="str">
            <v>M</v>
          </cell>
          <cell r="L219">
            <v>17707</v>
          </cell>
          <cell r="N219" t="str">
            <v>90280</v>
          </cell>
        </row>
        <row r="220">
          <cell r="G220" t="str">
            <v>473607940</v>
          </cell>
          <cell r="I220" t="str">
            <v>M</v>
          </cell>
          <cell r="L220">
            <v>18750</v>
          </cell>
          <cell r="N220" t="str">
            <v>91345</v>
          </cell>
        </row>
        <row r="221">
          <cell r="G221" t="str">
            <v>624261064</v>
          </cell>
          <cell r="I221" t="str">
            <v>M</v>
          </cell>
          <cell r="L221">
            <v>19181</v>
          </cell>
          <cell r="N221" t="str">
            <v>91606</v>
          </cell>
        </row>
        <row r="222">
          <cell r="G222" t="str">
            <v>609268779</v>
          </cell>
          <cell r="I222" t="str">
            <v>M</v>
          </cell>
          <cell r="L222">
            <v>20753</v>
          </cell>
          <cell r="N222" t="str">
            <v>90026</v>
          </cell>
        </row>
        <row r="223">
          <cell r="G223" t="str">
            <v>565991957</v>
          </cell>
          <cell r="I223" t="str">
            <v>M</v>
          </cell>
          <cell r="L223">
            <v>21111</v>
          </cell>
          <cell r="N223" t="str">
            <v>90007</v>
          </cell>
        </row>
        <row r="224">
          <cell r="G224" t="str">
            <v>608728460</v>
          </cell>
          <cell r="I224" t="str">
            <v>M</v>
          </cell>
          <cell r="L224">
            <v>22134</v>
          </cell>
          <cell r="N224" t="str">
            <v>90706</v>
          </cell>
        </row>
        <row r="225">
          <cell r="G225" t="str">
            <v>562394182</v>
          </cell>
          <cell r="I225" t="str">
            <v>M</v>
          </cell>
          <cell r="L225">
            <v>22539</v>
          </cell>
          <cell r="N225" t="str">
            <v>91505</v>
          </cell>
        </row>
        <row r="226">
          <cell r="G226" t="str">
            <v>609161234</v>
          </cell>
          <cell r="I226" t="str">
            <v>M</v>
          </cell>
          <cell r="L226">
            <v>22703</v>
          </cell>
          <cell r="N226" t="str">
            <v>91746</v>
          </cell>
        </row>
        <row r="227">
          <cell r="G227" t="str">
            <v>569396608</v>
          </cell>
          <cell r="I227" t="str">
            <v>M</v>
          </cell>
          <cell r="L227">
            <v>23778</v>
          </cell>
          <cell r="N227" t="str">
            <v>90601</v>
          </cell>
        </row>
        <row r="228">
          <cell r="G228" t="str">
            <v>552318491</v>
          </cell>
          <cell r="I228" t="str">
            <v>M</v>
          </cell>
          <cell r="L228">
            <v>23790</v>
          </cell>
          <cell r="N228" t="str">
            <v>91746</v>
          </cell>
        </row>
        <row r="229">
          <cell r="G229" t="str">
            <v>568436422</v>
          </cell>
          <cell r="I229" t="str">
            <v>M</v>
          </cell>
          <cell r="L229">
            <v>23865</v>
          </cell>
          <cell r="N229" t="str">
            <v>91402</v>
          </cell>
        </row>
        <row r="230">
          <cell r="G230" t="str">
            <v>550839332</v>
          </cell>
          <cell r="I230" t="str">
            <v>M</v>
          </cell>
          <cell r="L230">
            <v>24090</v>
          </cell>
          <cell r="N230" t="str">
            <v>91745</v>
          </cell>
        </row>
        <row r="231">
          <cell r="G231" t="str">
            <v>611262264</v>
          </cell>
          <cell r="I231" t="str">
            <v>M</v>
          </cell>
          <cell r="L231">
            <v>24291</v>
          </cell>
          <cell r="N231" t="str">
            <v>90706</v>
          </cell>
        </row>
        <row r="232">
          <cell r="G232" t="str">
            <v>605688712</v>
          </cell>
          <cell r="I232" t="str">
            <v>M</v>
          </cell>
          <cell r="L232">
            <v>24678</v>
          </cell>
          <cell r="N232" t="str">
            <v>91335</v>
          </cell>
        </row>
        <row r="233">
          <cell r="G233" t="str">
            <v>564258594</v>
          </cell>
          <cell r="I233" t="str">
            <v>M</v>
          </cell>
          <cell r="L233">
            <v>25159</v>
          </cell>
          <cell r="N233" t="str">
            <v>91214</v>
          </cell>
        </row>
        <row r="234">
          <cell r="G234" t="str">
            <v>559934057</v>
          </cell>
          <cell r="I234" t="str">
            <v>M</v>
          </cell>
          <cell r="L234">
            <v>25525</v>
          </cell>
          <cell r="N234" t="str">
            <v>91206</v>
          </cell>
        </row>
        <row r="235">
          <cell r="G235" t="str">
            <v>545937877</v>
          </cell>
          <cell r="I235" t="str">
            <v>M</v>
          </cell>
          <cell r="L235">
            <v>25594</v>
          </cell>
          <cell r="N235" t="str">
            <v>91214</v>
          </cell>
        </row>
        <row r="236">
          <cell r="G236" t="str">
            <v>570795595</v>
          </cell>
          <cell r="I236" t="str">
            <v>M</v>
          </cell>
          <cell r="L236">
            <v>25662</v>
          </cell>
          <cell r="N236" t="str">
            <v>90254</v>
          </cell>
        </row>
        <row r="237">
          <cell r="G237" t="str">
            <v>545856662</v>
          </cell>
          <cell r="I237" t="str">
            <v>M</v>
          </cell>
          <cell r="L237">
            <v>26102</v>
          </cell>
          <cell r="N237" t="str">
            <v>91405</v>
          </cell>
        </row>
        <row r="238">
          <cell r="G238" t="str">
            <v>552710371</v>
          </cell>
          <cell r="I238" t="str">
            <v>M</v>
          </cell>
          <cell r="L238">
            <v>26131</v>
          </cell>
          <cell r="N238" t="str">
            <v>92316</v>
          </cell>
        </row>
        <row r="239">
          <cell r="G239" t="str">
            <v>621609408</v>
          </cell>
          <cell r="I239" t="str">
            <v>M</v>
          </cell>
          <cell r="L239">
            <v>26548</v>
          </cell>
          <cell r="N239" t="str">
            <v>91205</v>
          </cell>
        </row>
        <row r="240">
          <cell r="G240" t="str">
            <v>283389651</v>
          </cell>
          <cell r="I240" t="str">
            <v>F</v>
          </cell>
          <cell r="L240">
            <v>16315</v>
          </cell>
          <cell r="N240" t="str">
            <v>92223</v>
          </cell>
        </row>
        <row r="241">
          <cell r="G241" t="str">
            <v>557413461</v>
          </cell>
          <cell r="I241" t="str">
            <v>F</v>
          </cell>
          <cell r="L241">
            <v>23216</v>
          </cell>
          <cell r="N241" t="str">
            <v>95901</v>
          </cell>
        </row>
        <row r="242">
          <cell r="G242" t="str">
            <v>569613338</v>
          </cell>
          <cell r="I242" t="str">
            <v>F</v>
          </cell>
          <cell r="L242">
            <v>27701</v>
          </cell>
          <cell r="N242" t="str">
            <v>92236</v>
          </cell>
        </row>
        <row r="243">
          <cell r="G243" t="str">
            <v>551985948</v>
          </cell>
          <cell r="I243" t="str">
            <v>F</v>
          </cell>
          <cell r="L243">
            <v>19900</v>
          </cell>
          <cell r="N243" t="str">
            <v>95608</v>
          </cell>
        </row>
        <row r="244">
          <cell r="G244" t="str">
            <v>552875174</v>
          </cell>
          <cell r="I244" t="str">
            <v>F</v>
          </cell>
          <cell r="L244">
            <v>21835</v>
          </cell>
          <cell r="N244" t="str">
            <v>95825</v>
          </cell>
        </row>
        <row r="245">
          <cell r="G245" t="str">
            <v>572791513</v>
          </cell>
          <cell r="I245" t="str">
            <v>F</v>
          </cell>
          <cell r="L245">
            <v>25451</v>
          </cell>
          <cell r="N245" t="str">
            <v>95670</v>
          </cell>
        </row>
        <row r="246">
          <cell r="G246" t="str">
            <v>564434402</v>
          </cell>
          <cell r="I246" t="str">
            <v>F</v>
          </cell>
          <cell r="L246">
            <v>26909</v>
          </cell>
          <cell r="N246" t="str">
            <v>95828</v>
          </cell>
        </row>
        <row r="247">
          <cell r="G247" t="str">
            <v>553887440</v>
          </cell>
          <cell r="I247" t="str">
            <v>F</v>
          </cell>
          <cell r="L247">
            <v>18540</v>
          </cell>
          <cell r="N247" t="str">
            <v>93063</v>
          </cell>
        </row>
        <row r="248">
          <cell r="G248" t="str">
            <v>566977021</v>
          </cell>
          <cell r="I248" t="str">
            <v>F</v>
          </cell>
          <cell r="L248">
            <v>25642</v>
          </cell>
          <cell r="N248" t="str">
            <v>93065</v>
          </cell>
        </row>
        <row r="249">
          <cell r="G249" t="str">
            <v>620745730</v>
          </cell>
          <cell r="I249" t="str">
            <v>F</v>
          </cell>
          <cell r="L249">
            <v>27298</v>
          </cell>
          <cell r="N249" t="str">
            <v>93033</v>
          </cell>
        </row>
        <row r="250">
          <cell r="G250" t="str">
            <v>561258599</v>
          </cell>
          <cell r="I250" t="str">
            <v>M</v>
          </cell>
          <cell r="L250">
            <v>21952</v>
          </cell>
          <cell r="N250" t="str">
            <v>93010</v>
          </cell>
        </row>
        <row r="251">
          <cell r="G251" t="str">
            <v>555317246</v>
          </cell>
          <cell r="I251" t="str">
            <v>M</v>
          </cell>
          <cell r="L251">
            <v>23262</v>
          </cell>
          <cell r="N251" t="str">
            <v>92504</v>
          </cell>
        </row>
        <row r="252">
          <cell r="G252" t="str">
            <v>549159323</v>
          </cell>
          <cell r="I252" t="str">
            <v>M</v>
          </cell>
          <cell r="L252">
            <v>25663</v>
          </cell>
          <cell r="N252" t="str">
            <v>93003</v>
          </cell>
        </row>
        <row r="253">
          <cell r="G253" t="str">
            <v>545759410</v>
          </cell>
          <cell r="I253" t="str">
            <v>M</v>
          </cell>
          <cell r="L253">
            <v>25845</v>
          </cell>
          <cell r="N253" t="str">
            <v>91719</v>
          </cell>
        </row>
        <row r="254">
          <cell r="G254" t="str">
            <v>476309730</v>
          </cell>
          <cell r="I254" t="str">
            <v>F</v>
          </cell>
          <cell r="L254">
            <v>10336</v>
          </cell>
          <cell r="N254" t="str">
            <v>95125</v>
          </cell>
        </row>
        <row r="255">
          <cell r="G255" t="str">
            <v>570688956</v>
          </cell>
          <cell r="I255" t="str">
            <v>F</v>
          </cell>
          <cell r="L255">
            <v>16687</v>
          </cell>
          <cell r="N255" t="str">
            <v>95409</v>
          </cell>
        </row>
        <row r="256">
          <cell r="G256" t="str">
            <v>547665287</v>
          </cell>
          <cell r="I256" t="str">
            <v>F</v>
          </cell>
          <cell r="L256">
            <v>16964</v>
          </cell>
          <cell r="N256" t="str">
            <v>94530</v>
          </cell>
        </row>
        <row r="257">
          <cell r="G257" t="str">
            <v>526688877</v>
          </cell>
          <cell r="I257" t="str">
            <v>F</v>
          </cell>
          <cell r="L257">
            <v>17008</v>
          </cell>
          <cell r="N257" t="str">
            <v>94545</v>
          </cell>
        </row>
        <row r="258">
          <cell r="G258" t="str">
            <v>552788562</v>
          </cell>
          <cell r="I258" t="str">
            <v>F</v>
          </cell>
          <cell r="L258">
            <v>17667</v>
          </cell>
          <cell r="N258" t="str">
            <v>95472</v>
          </cell>
        </row>
        <row r="259">
          <cell r="G259" t="str">
            <v>571829153</v>
          </cell>
          <cell r="I259" t="str">
            <v>F</v>
          </cell>
          <cell r="L259">
            <v>17874</v>
          </cell>
          <cell r="N259" t="str">
            <v>94403</v>
          </cell>
        </row>
        <row r="260">
          <cell r="G260" t="str">
            <v>579708716</v>
          </cell>
          <cell r="I260" t="str">
            <v>F</v>
          </cell>
          <cell r="L260">
            <v>18668</v>
          </cell>
          <cell r="N260" t="str">
            <v>94606</v>
          </cell>
        </row>
        <row r="261">
          <cell r="G261" t="str">
            <v>549887620</v>
          </cell>
          <cell r="I261" t="str">
            <v>F</v>
          </cell>
          <cell r="L261">
            <v>19876</v>
          </cell>
          <cell r="N261" t="str">
            <v>95473</v>
          </cell>
        </row>
        <row r="262">
          <cell r="G262" t="str">
            <v>545217079</v>
          </cell>
          <cell r="I262" t="str">
            <v>F</v>
          </cell>
          <cell r="L262">
            <v>19897</v>
          </cell>
          <cell r="N262" t="str">
            <v>95051</v>
          </cell>
        </row>
        <row r="263">
          <cell r="G263" t="str">
            <v>547475942</v>
          </cell>
          <cell r="I263" t="str">
            <v>F</v>
          </cell>
          <cell r="L263">
            <v>19975</v>
          </cell>
          <cell r="N263" t="str">
            <v>94080</v>
          </cell>
        </row>
        <row r="264">
          <cell r="G264" t="str">
            <v>119765052</v>
          </cell>
          <cell r="I264" t="str">
            <v>F</v>
          </cell>
          <cell r="L264">
            <v>20835</v>
          </cell>
          <cell r="N264" t="str">
            <v>94127</v>
          </cell>
        </row>
        <row r="265">
          <cell r="G265" t="str">
            <v>586367567</v>
          </cell>
          <cell r="I265" t="str">
            <v>F</v>
          </cell>
          <cell r="L265">
            <v>20971</v>
          </cell>
          <cell r="N265" t="str">
            <v>94587</v>
          </cell>
        </row>
        <row r="266">
          <cell r="G266" t="str">
            <v>546330739</v>
          </cell>
          <cell r="I266" t="str">
            <v>F</v>
          </cell>
          <cell r="L266">
            <v>21671</v>
          </cell>
          <cell r="N266" t="str">
            <v>94601</v>
          </cell>
        </row>
        <row r="267">
          <cell r="G267" t="str">
            <v>526299434</v>
          </cell>
          <cell r="I267" t="str">
            <v>F</v>
          </cell>
          <cell r="L267">
            <v>22286</v>
          </cell>
          <cell r="N267" t="str">
            <v>94118</v>
          </cell>
        </row>
        <row r="268">
          <cell r="G268" t="str">
            <v>613547313</v>
          </cell>
          <cell r="I268" t="str">
            <v>F</v>
          </cell>
          <cell r="L268">
            <v>22704</v>
          </cell>
          <cell r="N268" t="str">
            <v>94523</v>
          </cell>
        </row>
        <row r="269">
          <cell r="G269" t="str">
            <v>564062898</v>
          </cell>
          <cell r="I269" t="str">
            <v>F</v>
          </cell>
          <cell r="L269">
            <v>23090</v>
          </cell>
          <cell r="N269" t="str">
            <v>94941</v>
          </cell>
        </row>
        <row r="270">
          <cell r="G270" t="str">
            <v>561558218</v>
          </cell>
          <cell r="I270" t="str">
            <v>F</v>
          </cell>
          <cell r="L270">
            <v>23169</v>
          </cell>
          <cell r="N270" t="str">
            <v>94928</v>
          </cell>
        </row>
        <row r="271">
          <cell r="G271" t="str">
            <v>564632470</v>
          </cell>
          <cell r="I271" t="str">
            <v>F</v>
          </cell>
          <cell r="L271">
            <v>23680</v>
          </cell>
          <cell r="N271" t="str">
            <v>94530</v>
          </cell>
        </row>
        <row r="272">
          <cell r="G272" t="str">
            <v>549679158</v>
          </cell>
          <cell r="I272" t="str">
            <v>F</v>
          </cell>
          <cell r="L272">
            <v>23721</v>
          </cell>
          <cell r="N272" t="str">
            <v>94521</v>
          </cell>
        </row>
        <row r="273">
          <cell r="G273" t="str">
            <v>546610299</v>
          </cell>
          <cell r="I273" t="str">
            <v>F</v>
          </cell>
          <cell r="L273">
            <v>23813</v>
          </cell>
          <cell r="N273" t="str">
            <v>94601</v>
          </cell>
        </row>
        <row r="274">
          <cell r="G274" t="str">
            <v>558239504</v>
          </cell>
          <cell r="I274" t="str">
            <v>F</v>
          </cell>
          <cell r="L274">
            <v>23923</v>
          </cell>
          <cell r="N274" t="str">
            <v>94403</v>
          </cell>
        </row>
        <row r="275">
          <cell r="G275" t="str">
            <v>560159443</v>
          </cell>
          <cell r="I275" t="str">
            <v>F</v>
          </cell>
          <cell r="L275">
            <v>24913</v>
          </cell>
          <cell r="N275" t="str">
            <v>94801</v>
          </cell>
        </row>
        <row r="276">
          <cell r="G276" t="str">
            <v>615780885</v>
          </cell>
          <cell r="I276" t="str">
            <v>F</v>
          </cell>
          <cell r="L276">
            <v>27097</v>
          </cell>
          <cell r="N276" t="str">
            <v>95128</v>
          </cell>
        </row>
        <row r="277">
          <cell r="G277" t="str">
            <v>371642528</v>
          </cell>
          <cell r="I277" t="str">
            <v>M</v>
          </cell>
          <cell r="L277">
            <v>20729</v>
          </cell>
          <cell r="N277" t="str">
            <v>95404</v>
          </cell>
        </row>
        <row r="278">
          <cell r="G278" t="str">
            <v>565967843</v>
          </cell>
          <cell r="I278" t="str">
            <v>M</v>
          </cell>
          <cell r="L278">
            <v>20852</v>
          </cell>
          <cell r="N278" t="str">
            <v>94577</v>
          </cell>
        </row>
        <row r="279">
          <cell r="G279" t="str">
            <v>569377854</v>
          </cell>
          <cell r="I279" t="str">
            <v>M</v>
          </cell>
          <cell r="L279">
            <v>23094</v>
          </cell>
          <cell r="N279" t="str">
            <v>94523</v>
          </cell>
        </row>
        <row r="280">
          <cell r="G280" t="str">
            <v>559595453</v>
          </cell>
          <cell r="I280" t="str">
            <v>M</v>
          </cell>
          <cell r="L280">
            <v>23491</v>
          </cell>
          <cell r="N280" t="str">
            <v>95051</v>
          </cell>
        </row>
        <row r="281">
          <cell r="G281" t="str">
            <v>553319496</v>
          </cell>
          <cell r="I281" t="str">
            <v>M</v>
          </cell>
          <cell r="L281">
            <v>23722</v>
          </cell>
          <cell r="N281" t="str">
            <v>95448</v>
          </cell>
        </row>
        <row r="282">
          <cell r="G282" t="str">
            <v>621588955</v>
          </cell>
          <cell r="I282" t="str">
            <v>M</v>
          </cell>
          <cell r="L282">
            <v>23743</v>
          </cell>
          <cell r="N282" t="str">
            <v>94952</v>
          </cell>
        </row>
        <row r="283">
          <cell r="G283" t="str">
            <v>549610346</v>
          </cell>
          <cell r="I283" t="str">
            <v>M</v>
          </cell>
          <cell r="L283">
            <v>27266</v>
          </cell>
          <cell r="N283" t="str">
            <v>94558</v>
          </cell>
        </row>
        <row r="284">
          <cell r="G284" t="str">
            <v>564646155</v>
          </cell>
          <cell r="I284" t="str">
            <v>F</v>
          </cell>
          <cell r="L284">
            <v>16935</v>
          </cell>
          <cell r="N284" t="str">
            <v>95023</v>
          </cell>
        </row>
        <row r="285">
          <cell r="G285" t="str">
            <v>612224129</v>
          </cell>
          <cell r="I285" t="str">
            <v>F</v>
          </cell>
          <cell r="L285">
            <v>22722</v>
          </cell>
          <cell r="N285" t="str">
            <v>93906</v>
          </cell>
        </row>
        <row r="286">
          <cell r="G286" t="str">
            <v>361548226</v>
          </cell>
          <cell r="I286" t="str">
            <v>M</v>
          </cell>
          <cell r="L286">
            <v>25074</v>
          </cell>
          <cell r="N286" t="str">
            <v>93950</v>
          </cell>
        </row>
        <row r="287">
          <cell r="G287" t="str">
            <v>171469515</v>
          </cell>
          <cell r="I287" t="str">
            <v>F</v>
          </cell>
          <cell r="L287">
            <v>20627</v>
          </cell>
          <cell r="N287" t="str">
            <v>95376</v>
          </cell>
        </row>
        <row r="288">
          <cell r="G288" t="str">
            <v>551172553</v>
          </cell>
          <cell r="I288" t="str">
            <v>F</v>
          </cell>
          <cell r="L288">
            <v>21871</v>
          </cell>
          <cell r="N288" t="str">
            <v>94533</v>
          </cell>
        </row>
        <row r="289">
          <cell r="G289" t="str">
            <v>569556997</v>
          </cell>
          <cell r="I289" t="str">
            <v>F</v>
          </cell>
          <cell r="L289">
            <v>23222</v>
          </cell>
          <cell r="N289" t="str">
            <v>95823</v>
          </cell>
        </row>
        <row r="290">
          <cell r="G290" t="str">
            <v>571591330</v>
          </cell>
          <cell r="I290" t="str">
            <v>F</v>
          </cell>
          <cell r="L290">
            <v>23307</v>
          </cell>
          <cell r="N290" t="str">
            <v>94589</v>
          </cell>
        </row>
        <row r="291">
          <cell r="G291" t="str">
            <v>568750834</v>
          </cell>
          <cell r="I291" t="str">
            <v>F</v>
          </cell>
          <cell r="L291">
            <v>25046</v>
          </cell>
          <cell r="N291" t="str">
            <v>94591</v>
          </cell>
        </row>
        <row r="292">
          <cell r="G292" t="str">
            <v>569492022</v>
          </cell>
          <cell r="I292" t="str">
            <v>F</v>
          </cell>
          <cell r="L292">
            <v>25189</v>
          </cell>
          <cell r="N292" t="str">
            <v>94590</v>
          </cell>
        </row>
        <row r="293">
          <cell r="G293" t="str">
            <v>559828764</v>
          </cell>
          <cell r="I293" t="str">
            <v>M</v>
          </cell>
          <cell r="L293">
            <v>18785</v>
          </cell>
          <cell r="N293" t="str">
            <v>94592</v>
          </cell>
        </row>
        <row r="294">
          <cell r="G294" t="str">
            <v>556312762</v>
          </cell>
          <cell r="I294" t="str">
            <v>M</v>
          </cell>
          <cell r="L294">
            <v>26559</v>
          </cell>
          <cell r="N294" t="str">
            <v>94510</v>
          </cell>
        </row>
        <row r="295">
          <cell r="G295" t="str">
            <v>552558674</v>
          </cell>
          <cell r="I295" t="str">
            <v>F</v>
          </cell>
          <cell r="L295">
            <v>27218</v>
          </cell>
          <cell r="N295" t="str">
            <v>95728</v>
          </cell>
        </row>
        <row r="296">
          <cell r="G296" t="str">
            <v>549504690</v>
          </cell>
          <cell r="I296" t="str">
            <v>F</v>
          </cell>
          <cell r="L296">
            <v>13979</v>
          </cell>
          <cell r="N296" t="str">
            <v>93708</v>
          </cell>
        </row>
        <row r="297">
          <cell r="G297" t="str">
            <v>458585215</v>
          </cell>
          <cell r="I297" t="str">
            <v>F</v>
          </cell>
          <cell r="L297">
            <v>14020</v>
          </cell>
          <cell r="N297" t="str">
            <v>93644</v>
          </cell>
        </row>
        <row r="298">
          <cell r="G298" t="str">
            <v>314385656</v>
          </cell>
          <cell r="I298" t="str">
            <v>F</v>
          </cell>
          <cell r="L298">
            <v>15261</v>
          </cell>
          <cell r="N298" t="str">
            <v>93711</v>
          </cell>
        </row>
        <row r="299">
          <cell r="G299" t="str">
            <v>553607833</v>
          </cell>
          <cell r="I299" t="str">
            <v>F</v>
          </cell>
          <cell r="L299">
            <v>16556</v>
          </cell>
          <cell r="N299" t="str">
            <v>95340</v>
          </cell>
        </row>
        <row r="300">
          <cell r="G300" t="str">
            <v>555743017</v>
          </cell>
          <cell r="I300" t="str">
            <v>F</v>
          </cell>
          <cell r="L300">
            <v>17186</v>
          </cell>
          <cell r="N300" t="str">
            <v>93706</v>
          </cell>
        </row>
        <row r="301">
          <cell r="G301" t="str">
            <v>569624654</v>
          </cell>
          <cell r="I301" t="str">
            <v>F</v>
          </cell>
          <cell r="L301">
            <v>17260</v>
          </cell>
          <cell r="N301" t="str">
            <v>93720</v>
          </cell>
        </row>
        <row r="302">
          <cell r="G302" t="str">
            <v>555744696</v>
          </cell>
          <cell r="I302" t="str">
            <v>F</v>
          </cell>
          <cell r="L302">
            <v>17943</v>
          </cell>
          <cell r="N302" t="str">
            <v>93720</v>
          </cell>
        </row>
        <row r="303">
          <cell r="G303" t="str">
            <v>553860597</v>
          </cell>
          <cell r="I303" t="str">
            <v>F</v>
          </cell>
          <cell r="L303">
            <v>18629</v>
          </cell>
          <cell r="N303" t="str">
            <v>93612</v>
          </cell>
        </row>
        <row r="304">
          <cell r="G304" t="str">
            <v>561905905</v>
          </cell>
          <cell r="I304" t="str">
            <v>F</v>
          </cell>
          <cell r="L304">
            <v>18973</v>
          </cell>
          <cell r="N304" t="str">
            <v>93308</v>
          </cell>
        </row>
        <row r="305">
          <cell r="G305" t="str">
            <v>565742092</v>
          </cell>
          <cell r="I305" t="str">
            <v>F</v>
          </cell>
          <cell r="L305">
            <v>19163</v>
          </cell>
          <cell r="N305" t="str">
            <v>93643</v>
          </cell>
        </row>
        <row r="306">
          <cell r="G306" t="str">
            <v>415945159</v>
          </cell>
          <cell r="I306" t="str">
            <v>F</v>
          </cell>
          <cell r="L306">
            <v>19559</v>
          </cell>
          <cell r="N306" t="str">
            <v>93644</v>
          </cell>
        </row>
        <row r="307">
          <cell r="G307" t="str">
            <v>545780870</v>
          </cell>
          <cell r="I307" t="str">
            <v>F</v>
          </cell>
          <cell r="L307">
            <v>19654</v>
          </cell>
          <cell r="N307" t="str">
            <v>93703</v>
          </cell>
        </row>
        <row r="308">
          <cell r="G308" t="str">
            <v>570045476</v>
          </cell>
          <cell r="I308" t="str">
            <v>F</v>
          </cell>
          <cell r="L308">
            <v>19869</v>
          </cell>
          <cell r="N308" t="str">
            <v>93727</v>
          </cell>
        </row>
        <row r="309">
          <cell r="G309" t="str">
            <v>586090413</v>
          </cell>
          <cell r="I309" t="str">
            <v>F</v>
          </cell>
          <cell r="L309">
            <v>20763</v>
          </cell>
          <cell r="N309" t="str">
            <v>93703</v>
          </cell>
        </row>
        <row r="310">
          <cell r="G310" t="str">
            <v>564949390</v>
          </cell>
          <cell r="I310" t="str">
            <v>F</v>
          </cell>
          <cell r="L310">
            <v>20846</v>
          </cell>
          <cell r="N310" t="str">
            <v>93611</v>
          </cell>
        </row>
        <row r="311">
          <cell r="G311" t="str">
            <v>555110844</v>
          </cell>
          <cell r="I311" t="str">
            <v>F</v>
          </cell>
          <cell r="L311">
            <v>21445</v>
          </cell>
          <cell r="N311" t="str">
            <v>93722</v>
          </cell>
        </row>
        <row r="312">
          <cell r="G312" t="str">
            <v>552319106</v>
          </cell>
          <cell r="I312" t="str">
            <v>F</v>
          </cell>
          <cell r="L312">
            <v>21490</v>
          </cell>
          <cell r="N312" t="str">
            <v>93308</v>
          </cell>
        </row>
        <row r="313">
          <cell r="G313" t="str">
            <v>554986134</v>
          </cell>
          <cell r="I313" t="str">
            <v>F</v>
          </cell>
          <cell r="L313">
            <v>23042</v>
          </cell>
          <cell r="N313" t="str">
            <v>93612</v>
          </cell>
        </row>
        <row r="314">
          <cell r="G314" t="str">
            <v>550535831</v>
          </cell>
          <cell r="I314" t="str">
            <v>F</v>
          </cell>
          <cell r="L314">
            <v>23306</v>
          </cell>
          <cell r="N314" t="str">
            <v>93705</v>
          </cell>
        </row>
        <row r="315">
          <cell r="G315" t="str">
            <v>569311079</v>
          </cell>
          <cell r="I315" t="str">
            <v>F</v>
          </cell>
          <cell r="L315">
            <v>23891</v>
          </cell>
          <cell r="N315" t="str">
            <v>93612</v>
          </cell>
        </row>
        <row r="316">
          <cell r="G316" t="str">
            <v>564318917</v>
          </cell>
          <cell r="I316" t="str">
            <v>F</v>
          </cell>
          <cell r="L316">
            <v>25432</v>
          </cell>
          <cell r="N316" t="str">
            <v>93711</v>
          </cell>
        </row>
        <row r="317">
          <cell r="G317" t="str">
            <v>570358826</v>
          </cell>
          <cell r="I317" t="str">
            <v>F</v>
          </cell>
          <cell r="L317">
            <v>25432</v>
          </cell>
          <cell r="N317" t="str">
            <v>93722</v>
          </cell>
        </row>
        <row r="318">
          <cell r="G318" t="str">
            <v>559690724</v>
          </cell>
          <cell r="I318" t="str">
            <v>F</v>
          </cell>
          <cell r="L318">
            <v>25536</v>
          </cell>
          <cell r="N318" t="str">
            <v>93728</v>
          </cell>
        </row>
        <row r="319">
          <cell r="G319" t="str">
            <v>555599799</v>
          </cell>
          <cell r="I319" t="str">
            <v>F</v>
          </cell>
          <cell r="L319">
            <v>25538</v>
          </cell>
          <cell r="N319" t="str">
            <v>93706</v>
          </cell>
        </row>
        <row r="320">
          <cell r="G320" t="str">
            <v>567630660</v>
          </cell>
          <cell r="I320" t="str">
            <v>F</v>
          </cell>
          <cell r="L320">
            <v>25539</v>
          </cell>
          <cell r="N320" t="str">
            <v>93631</v>
          </cell>
        </row>
        <row r="321">
          <cell r="G321" t="str">
            <v>558959517</v>
          </cell>
          <cell r="I321" t="str">
            <v>F</v>
          </cell>
          <cell r="L321">
            <v>26032</v>
          </cell>
          <cell r="N321" t="str">
            <v>93306</v>
          </cell>
        </row>
        <row r="322">
          <cell r="G322" t="str">
            <v>546376011</v>
          </cell>
          <cell r="I322" t="str">
            <v>F</v>
          </cell>
          <cell r="L322">
            <v>26102</v>
          </cell>
          <cell r="N322" t="str">
            <v>93301</v>
          </cell>
        </row>
        <row r="323">
          <cell r="G323" t="str">
            <v>552436061</v>
          </cell>
          <cell r="I323" t="str">
            <v>F</v>
          </cell>
          <cell r="L323">
            <v>27701</v>
          </cell>
          <cell r="N323" t="str">
            <v>93706</v>
          </cell>
        </row>
        <row r="324">
          <cell r="G324" t="str">
            <v>608203492</v>
          </cell>
          <cell r="I324" t="str">
            <v>F</v>
          </cell>
          <cell r="L324">
            <v>27829</v>
          </cell>
          <cell r="N324" t="str">
            <v>93710</v>
          </cell>
        </row>
        <row r="325">
          <cell r="G325" t="str">
            <v>571662528</v>
          </cell>
          <cell r="I325" t="str">
            <v>M</v>
          </cell>
          <cell r="L325">
            <v>16615</v>
          </cell>
          <cell r="N325" t="str">
            <v>93612</v>
          </cell>
        </row>
        <row r="326">
          <cell r="G326" t="str">
            <v>565820166</v>
          </cell>
          <cell r="I326" t="str">
            <v>M</v>
          </cell>
          <cell r="L326">
            <v>18335</v>
          </cell>
          <cell r="N326" t="str">
            <v>93720</v>
          </cell>
        </row>
        <row r="327">
          <cell r="G327" t="str">
            <v>563061096</v>
          </cell>
          <cell r="I327" t="str">
            <v>M</v>
          </cell>
          <cell r="L327">
            <v>20306</v>
          </cell>
          <cell r="N327" t="str">
            <v>93312</v>
          </cell>
        </row>
        <row r="328">
          <cell r="G328" t="str">
            <v>553024790</v>
          </cell>
          <cell r="I328" t="str">
            <v>M</v>
          </cell>
          <cell r="L328">
            <v>22547</v>
          </cell>
          <cell r="N328" t="str">
            <v>93704</v>
          </cell>
        </row>
        <row r="329">
          <cell r="G329" t="str">
            <v>586147030</v>
          </cell>
          <cell r="I329" t="str">
            <v>M</v>
          </cell>
          <cell r="L329">
            <v>25969</v>
          </cell>
          <cell r="N329" t="str">
            <v>93702</v>
          </cell>
        </row>
        <row r="330">
          <cell r="G330" t="str">
            <v>559694192</v>
          </cell>
          <cell r="I330" t="str">
            <v>M</v>
          </cell>
          <cell r="L330">
            <v>26804</v>
          </cell>
          <cell r="N330" t="str">
            <v>93702</v>
          </cell>
        </row>
        <row r="331">
          <cell r="G331" t="str">
            <v>573297388</v>
          </cell>
          <cell r="I331" t="str">
            <v>F</v>
          </cell>
          <cell r="L331">
            <v>27101</v>
          </cell>
          <cell r="N331" t="str">
            <v>93232</v>
          </cell>
        </row>
        <row r="332">
          <cell r="G332" t="str">
            <v>573681339</v>
          </cell>
          <cell r="I332" t="str">
            <v>F</v>
          </cell>
          <cell r="L332">
            <v>15328</v>
          </cell>
          <cell r="N332" t="str">
            <v>95219</v>
          </cell>
        </row>
        <row r="333">
          <cell r="G333" t="str">
            <v>548944917</v>
          </cell>
          <cell r="I333" t="str">
            <v>F</v>
          </cell>
          <cell r="L333">
            <v>19833</v>
          </cell>
          <cell r="N333" t="str">
            <v>95361</v>
          </cell>
        </row>
        <row r="334">
          <cell r="G334" t="str">
            <v>557518371</v>
          </cell>
          <cell r="I334" t="str">
            <v>F</v>
          </cell>
          <cell r="L334">
            <v>26863</v>
          </cell>
          <cell r="N334" t="str">
            <v>95356</v>
          </cell>
        </row>
        <row r="335">
          <cell r="G335" t="str">
            <v>553449540</v>
          </cell>
          <cell r="I335" t="str">
            <v>M</v>
          </cell>
          <cell r="L335">
            <v>13947</v>
          </cell>
          <cell r="N335" t="str">
            <v>95367</v>
          </cell>
        </row>
        <row r="336">
          <cell r="G336" t="str">
            <v>566654253</v>
          </cell>
          <cell r="I336" t="str">
            <v>F</v>
          </cell>
          <cell r="L336">
            <v>24468</v>
          </cell>
          <cell r="N336" t="str">
            <v>94804</v>
          </cell>
        </row>
        <row r="337">
          <cell r="G337" t="str">
            <v>548953387</v>
          </cell>
          <cell r="I337" t="str">
            <v>F</v>
          </cell>
          <cell r="L337">
            <v>25500</v>
          </cell>
          <cell r="N337" t="str">
            <v>94116</v>
          </cell>
        </row>
        <row r="338">
          <cell r="G338" t="str">
            <v>561923701</v>
          </cell>
          <cell r="I338" t="str">
            <v>F</v>
          </cell>
          <cell r="L338">
            <v>19499</v>
          </cell>
          <cell r="N338" t="str">
            <v>99999</v>
          </cell>
        </row>
        <row r="339">
          <cell r="G339" t="str">
            <v>477204780</v>
          </cell>
          <cell r="I339" t="str">
            <v>F</v>
          </cell>
          <cell r="L339">
            <v>8600</v>
          </cell>
          <cell r="N339" t="str">
            <v>95826</v>
          </cell>
        </row>
        <row r="340">
          <cell r="G340" t="str">
            <v>490327615</v>
          </cell>
          <cell r="I340" t="str">
            <v>F</v>
          </cell>
          <cell r="L340">
            <v>11354</v>
          </cell>
          <cell r="N340" t="str">
            <v>95838</v>
          </cell>
        </row>
        <row r="341">
          <cell r="G341" t="str">
            <v>570463307</v>
          </cell>
          <cell r="I341" t="str">
            <v>F</v>
          </cell>
          <cell r="L341">
            <v>12936</v>
          </cell>
          <cell r="N341" t="str">
            <v>95816</v>
          </cell>
        </row>
        <row r="342">
          <cell r="G342" t="str">
            <v>567528741</v>
          </cell>
          <cell r="I342" t="str">
            <v>F</v>
          </cell>
          <cell r="L342">
            <v>13902</v>
          </cell>
          <cell r="N342" t="str">
            <v>95678</v>
          </cell>
        </row>
        <row r="343">
          <cell r="G343" t="str">
            <v>153421979</v>
          </cell>
          <cell r="I343" t="str">
            <v>F</v>
          </cell>
          <cell r="L343">
            <v>14500</v>
          </cell>
          <cell r="N343" t="str">
            <v>95823</v>
          </cell>
        </row>
        <row r="344">
          <cell r="G344" t="str">
            <v>547525395</v>
          </cell>
          <cell r="I344" t="str">
            <v>F</v>
          </cell>
          <cell r="L344">
            <v>14928</v>
          </cell>
          <cell r="N344" t="str">
            <v>95628</v>
          </cell>
        </row>
        <row r="345">
          <cell r="G345" t="str">
            <v>550607501</v>
          </cell>
          <cell r="I345" t="str">
            <v>F</v>
          </cell>
          <cell r="L345">
            <v>14980</v>
          </cell>
          <cell r="N345" t="str">
            <v>95826</v>
          </cell>
        </row>
        <row r="346">
          <cell r="G346" t="str">
            <v>020328092</v>
          </cell>
          <cell r="I346" t="str">
            <v>F</v>
          </cell>
          <cell r="L346">
            <v>15636</v>
          </cell>
          <cell r="N346" t="str">
            <v>95819</v>
          </cell>
        </row>
        <row r="347">
          <cell r="G347" t="str">
            <v>551584203</v>
          </cell>
          <cell r="I347" t="str">
            <v>F</v>
          </cell>
          <cell r="L347">
            <v>15913</v>
          </cell>
          <cell r="N347" t="str">
            <v>95815</v>
          </cell>
        </row>
        <row r="348">
          <cell r="G348" t="str">
            <v>318400494</v>
          </cell>
          <cell r="I348" t="str">
            <v>F</v>
          </cell>
          <cell r="L348">
            <v>16665</v>
          </cell>
          <cell r="N348" t="str">
            <v>95624</v>
          </cell>
        </row>
        <row r="349">
          <cell r="G349" t="str">
            <v>288409171</v>
          </cell>
          <cell r="I349" t="str">
            <v>F</v>
          </cell>
          <cell r="L349">
            <v>16924</v>
          </cell>
          <cell r="N349" t="str">
            <v>95624</v>
          </cell>
        </row>
        <row r="350">
          <cell r="G350" t="str">
            <v>561666597</v>
          </cell>
          <cell r="I350" t="str">
            <v>F</v>
          </cell>
          <cell r="L350">
            <v>17175</v>
          </cell>
          <cell r="N350" t="str">
            <v>95695</v>
          </cell>
        </row>
        <row r="351">
          <cell r="G351" t="str">
            <v>611189383</v>
          </cell>
          <cell r="I351" t="str">
            <v>F</v>
          </cell>
          <cell r="L351">
            <v>17469</v>
          </cell>
          <cell r="N351" t="str">
            <v>95815</v>
          </cell>
        </row>
        <row r="352">
          <cell r="G352" t="str">
            <v>067409897</v>
          </cell>
          <cell r="I352" t="str">
            <v>F</v>
          </cell>
          <cell r="L352">
            <v>17849</v>
          </cell>
          <cell r="N352" t="str">
            <v>95819</v>
          </cell>
        </row>
        <row r="353">
          <cell r="G353" t="str">
            <v>556801558</v>
          </cell>
          <cell r="I353" t="str">
            <v>F</v>
          </cell>
          <cell r="L353">
            <v>18285</v>
          </cell>
          <cell r="N353" t="str">
            <v>95823</v>
          </cell>
        </row>
        <row r="354">
          <cell r="G354" t="str">
            <v>501580676</v>
          </cell>
          <cell r="I354" t="str">
            <v>F</v>
          </cell>
          <cell r="L354">
            <v>18445</v>
          </cell>
          <cell r="N354" t="str">
            <v>95825</v>
          </cell>
        </row>
        <row r="355">
          <cell r="G355" t="str">
            <v>545828316</v>
          </cell>
          <cell r="I355" t="str">
            <v>F</v>
          </cell>
          <cell r="L355">
            <v>18517</v>
          </cell>
          <cell r="N355" t="str">
            <v>95667</v>
          </cell>
        </row>
        <row r="356">
          <cell r="G356" t="str">
            <v>557941021</v>
          </cell>
          <cell r="I356" t="str">
            <v>F</v>
          </cell>
          <cell r="L356">
            <v>18640</v>
          </cell>
          <cell r="N356" t="str">
            <v>95683</v>
          </cell>
        </row>
        <row r="357">
          <cell r="G357" t="str">
            <v>013424446</v>
          </cell>
          <cell r="I357" t="str">
            <v>F</v>
          </cell>
          <cell r="L357">
            <v>18884</v>
          </cell>
          <cell r="N357" t="str">
            <v>94585</v>
          </cell>
        </row>
        <row r="358">
          <cell r="G358" t="str">
            <v>546904991</v>
          </cell>
          <cell r="I358" t="str">
            <v>F</v>
          </cell>
          <cell r="L358">
            <v>19002</v>
          </cell>
          <cell r="N358" t="str">
            <v>95820</v>
          </cell>
        </row>
        <row r="359">
          <cell r="G359" t="str">
            <v>550741662</v>
          </cell>
          <cell r="I359" t="str">
            <v>F</v>
          </cell>
          <cell r="L359">
            <v>19106</v>
          </cell>
          <cell r="N359" t="str">
            <v>95818</v>
          </cell>
        </row>
        <row r="360">
          <cell r="G360" t="str">
            <v>574248553</v>
          </cell>
          <cell r="I360" t="str">
            <v>F</v>
          </cell>
          <cell r="L360">
            <v>19347</v>
          </cell>
          <cell r="N360" t="str">
            <v>95821</v>
          </cell>
        </row>
        <row r="361">
          <cell r="G361" t="str">
            <v>557862262</v>
          </cell>
          <cell r="I361" t="str">
            <v>F</v>
          </cell>
          <cell r="L361">
            <v>19594</v>
          </cell>
          <cell r="N361" t="str">
            <v>95758</v>
          </cell>
        </row>
        <row r="362">
          <cell r="G362" t="str">
            <v>433021271</v>
          </cell>
          <cell r="I362" t="str">
            <v>F</v>
          </cell>
          <cell r="L362">
            <v>19601</v>
          </cell>
          <cell r="N362" t="str">
            <v>95819</v>
          </cell>
        </row>
        <row r="363">
          <cell r="G363" t="str">
            <v>551980302</v>
          </cell>
          <cell r="I363" t="str">
            <v>F</v>
          </cell>
          <cell r="L363">
            <v>19693</v>
          </cell>
          <cell r="N363" t="str">
            <v>95819</v>
          </cell>
        </row>
        <row r="364">
          <cell r="G364" t="str">
            <v>567988155</v>
          </cell>
          <cell r="I364" t="str">
            <v>F</v>
          </cell>
          <cell r="L364">
            <v>19784</v>
          </cell>
          <cell r="N364" t="str">
            <v>95827</v>
          </cell>
        </row>
        <row r="365">
          <cell r="G365" t="str">
            <v>561920659</v>
          </cell>
          <cell r="I365" t="str">
            <v>F</v>
          </cell>
          <cell r="L365">
            <v>19841</v>
          </cell>
          <cell r="N365" t="str">
            <v>95648</v>
          </cell>
        </row>
        <row r="366">
          <cell r="G366" t="str">
            <v>551980852</v>
          </cell>
          <cell r="I366" t="str">
            <v>F</v>
          </cell>
          <cell r="L366">
            <v>19880</v>
          </cell>
          <cell r="N366" t="str">
            <v>95610</v>
          </cell>
        </row>
        <row r="367">
          <cell r="G367" t="str">
            <v>619076907</v>
          </cell>
          <cell r="I367" t="str">
            <v>F</v>
          </cell>
          <cell r="L367">
            <v>20027</v>
          </cell>
          <cell r="N367" t="str">
            <v>95825</v>
          </cell>
        </row>
        <row r="368">
          <cell r="G368" t="str">
            <v>564259844</v>
          </cell>
          <cell r="I368" t="str">
            <v>F</v>
          </cell>
          <cell r="L368">
            <v>20045</v>
          </cell>
          <cell r="N368" t="str">
            <v>95758</v>
          </cell>
        </row>
        <row r="369">
          <cell r="G369" t="str">
            <v>348503538</v>
          </cell>
          <cell r="I369" t="str">
            <v>F</v>
          </cell>
          <cell r="L369">
            <v>20065</v>
          </cell>
          <cell r="N369" t="str">
            <v>95843</v>
          </cell>
        </row>
        <row r="370">
          <cell r="G370" t="str">
            <v>559756323</v>
          </cell>
          <cell r="I370" t="str">
            <v>F</v>
          </cell>
          <cell r="L370">
            <v>20533</v>
          </cell>
          <cell r="N370" t="str">
            <v>95825</v>
          </cell>
        </row>
        <row r="371">
          <cell r="G371" t="str">
            <v>572115657</v>
          </cell>
          <cell r="I371" t="str">
            <v>F</v>
          </cell>
          <cell r="L371">
            <v>20601</v>
          </cell>
          <cell r="N371" t="str">
            <v>95670</v>
          </cell>
        </row>
        <row r="372">
          <cell r="G372" t="str">
            <v>617464466</v>
          </cell>
          <cell r="I372" t="str">
            <v>F</v>
          </cell>
          <cell r="L372">
            <v>20632</v>
          </cell>
          <cell r="N372" t="str">
            <v>95842</v>
          </cell>
        </row>
        <row r="373">
          <cell r="G373" t="str">
            <v>518746388</v>
          </cell>
          <cell r="I373" t="str">
            <v>F</v>
          </cell>
          <cell r="L373">
            <v>20684</v>
          </cell>
          <cell r="N373" t="str">
            <v>95841</v>
          </cell>
        </row>
        <row r="374">
          <cell r="G374" t="str">
            <v>576118893</v>
          </cell>
          <cell r="I374" t="str">
            <v>F</v>
          </cell>
          <cell r="L374">
            <v>20861</v>
          </cell>
          <cell r="N374" t="str">
            <v>95838</v>
          </cell>
        </row>
        <row r="375">
          <cell r="G375" t="str">
            <v>547849169</v>
          </cell>
          <cell r="I375" t="str">
            <v>F</v>
          </cell>
          <cell r="L375">
            <v>21148</v>
          </cell>
          <cell r="N375" t="str">
            <v>95204</v>
          </cell>
        </row>
        <row r="376">
          <cell r="G376" t="str">
            <v>555062165</v>
          </cell>
          <cell r="I376" t="str">
            <v>F</v>
          </cell>
          <cell r="L376">
            <v>21240</v>
          </cell>
          <cell r="N376" t="str">
            <v>95820</v>
          </cell>
        </row>
        <row r="377">
          <cell r="G377" t="str">
            <v>556335109</v>
          </cell>
          <cell r="I377" t="str">
            <v>F</v>
          </cell>
          <cell r="L377">
            <v>21770</v>
          </cell>
          <cell r="N377" t="str">
            <v>95610</v>
          </cell>
        </row>
        <row r="378">
          <cell r="G378" t="str">
            <v>563378135</v>
          </cell>
          <cell r="I378" t="str">
            <v>F</v>
          </cell>
          <cell r="L378">
            <v>21799</v>
          </cell>
          <cell r="N378" t="str">
            <v>95823</v>
          </cell>
        </row>
        <row r="379">
          <cell r="G379" t="str">
            <v>550439840</v>
          </cell>
          <cell r="I379" t="str">
            <v>F</v>
          </cell>
          <cell r="L379">
            <v>21821</v>
          </cell>
          <cell r="N379" t="str">
            <v>95691</v>
          </cell>
        </row>
        <row r="380">
          <cell r="G380" t="str">
            <v>301604507</v>
          </cell>
          <cell r="I380" t="str">
            <v>F</v>
          </cell>
          <cell r="L380">
            <v>22148</v>
          </cell>
          <cell r="N380" t="str">
            <v>95815</v>
          </cell>
        </row>
        <row r="381">
          <cell r="G381" t="str">
            <v>625242665</v>
          </cell>
          <cell r="I381" t="str">
            <v>F</v>
          </cell>
          <cell r="L381">
            <v>22162</v>
          </cell>
          <cell r="N381" t="str">
            <v>95816</v>
          </cell>
        </row>
        <row r="382">
          <cell r="G382" t="str">
            <v>551270836</v>
          </cell>
          <cell r="I382" t="str">
            <v>F</v>
          </cell>
          <cell r="L382">
            <v>22169</v>
          </cell>
          <cell r="N382" t="str">
            <v>95832</v>
          </cell>
        </row>
        <row r="383">
          <cell r="G383" t="str">
            <v>563114000</v>
          </cell>
          <cell r="I383" t="str">
            <v>F</v>
          </cell>
          <cell r="L383">
            <v>22219</v>
          </cell>
          <cell r="N383" t="str">
            <v>95842</v>
          </cell>
        </row>
        <row r="384">
          <cell r="G384" t="str">
            <v>547754267</v>
          </cell>
          <cell r="I384" t="str">
            <v>F</v>
          </cell>
          <cell r="L384">
            <v>23175</v>
          </cell>
          <cell r="N384" t="str">
            <v>95828</v>
          </cell>
        </row>
        <row r="385">
          <cell r="G385" t="str">
            <v>569556990</v>
          </cell>
          <cell r="I385" t="str">
            <v>F</v>
          </cell>
          <cell r="L385">
            <v>23222</v>
          </cell>
          <cell r="N385" t="str">
            <v>95823</v>
          </cell>
        </row>
        <row r="386">
          <cell r="G386" t="str">
            <v>449391834</v>
          </cell>
          <cell r="I386" t="str">
            <v>F</v>
          </cell>
          <cell r="L386">
            <v>23322</v>
          </cell>
          <cell r="N386" t="str">
            <v>95826</v>
          </cell>
        </row>
        <row r="387">
          <cell r="G387" t="str">
            <v>553130460</v>
          </cell>
          <cell r="I387" t="str">
            <v>F</v>
          </cell>
          <cell r="L387">
            <v>23365</v>
          </cell>
          <cell r="N387" t="str">
            <v>95818</v>
          </cell>
        </row>
        <row r="388">
          <cell r="G388" t="str">
            <v>611384029</v>
          </cell>
          <cell r="I388" t="str">
            <v>F</v>
          </cell>
          <cell r="L388">
            <v>23401</v>
          </cell>
          <cell r="N388" t="str">
            <v>95833</v>
          </cell>
        </row>
        <row r="389">
          <cell r="G389" t="str">
            <v>196523176</v>
          </cell>
          <cell r="I389" t="str">
            <v>F</v>
          </cell>
          <cell r="L389">
            <v>23544</v>
          </cell>
          <cell r="N389" t="str">
            <v>95823</v>
          </cell>
        </row>
        <row r="390">
          <cell r="G390" t="str">
            <v>555063398</v>
          </cell>
          <cell r="I390" t="str">
            <v>F</v>
          </cell>
          <cell r="L390">
            <v>23644</v>
          </cell>
          <cell r="N390" t="str">
            <v>95621</v>
          </cell>
        </row>
        <row r="391">
          <cell r="G391" t="str">
            <v>568613198</v>
          </cell>
          <cell r="I391" t="str">
            <v>F</v>
          </cell>
          <cell r="L391">
            <v>23694</v>
          </cell>
          <cell r="N391" t="str">
            <v>95621</v>
          </cell>
        </row>
        <row r="392">
          <cell r="G392" t="str">
            <v>558737319</v>
          </cell>
          <cell r="I392" t="str">
            <v>F</v>
          </cell>
          <cell r="L392">
            <v>23806</v>
          </cell>
          <cell r="N392" t="str">
            <v>95660</v>
          </cell>
        </row>
        <row r="393">
          <cell r="G393" t="str">
            <v>571067336</v>
          </cell>
          <cell r="I393" t="str">
            <v>F</v>
          </cell>
          <cell r="L393">
            <v>23858</v>
          </cell>
          <cell r="N393" t="str">
            <v>95817</v>
          </cell>
        </row>
        <row r="394">
          <cell r="G394" t="str">
            <v>466532038</v>
          </cell>
          <cell r="I394" t="str">
            <v>F</v>
          </cell>
          <cell r="L394">
            <v>24258</v>
          </cell>
          <cell r="N394" t="str">
            <v>95825</v>
          </cell>
        </row>
        <row r="395">
          <cell r="G395" t="str">
            <v>550459628</v>
          </cell>
          <cell r="I395" t="str">
            <v>F</v>
          </cell>
          <cell r="L395">
            <v>24369</v>
          </cell>
          <cell r="N395" t="str">
            <v>95677</v>
          </cell>
        </row>
        <row r="396">
          <cell r="G396" t="str">
            <v>564594440</v>
          </cell>
          <cell r="I396" t="str">
            <v>F</v>
          </cell>
          <cell r="L396">
            <v>24370</v>
          </cell>
          <cell r="N396" t="str">
            <v>95823</v>
          </cell>
        </row>
        <row r="397">
          <cell r="G397" t="str">
            <v>411336553</v>
          </cell>
          <cell r="I397" t="str">
            <v>F</v>
          </cell>
          <cell r="L397">
            <v>24383</v>
          </cell>
          <cell r="N397" t="str">
            <v>95825</v>
          </cell>
        </row>
        <row r="398">
          <cell r="G398" t="str">
            <v>550615968</v>
          </cell>
          <cell r="I398" t="str">
            <v>F</v>
          </cell>
          <cell r="L398">
            <v>24454</v>
          </cell>
          <cell r="N398" t="str">
            <v>95843</v>
          </cell>
        </row>
        <row r="399">
          <cell r="G399" t="str">
            <v>557796407</v>
          </cell>
          <cell r="I399" t="str">
            <v>F</v>
          </cell>
          <cell r="L399">
            <v>24482</v>
          </cell>
          <cell r="N399" t="str">
            <v>95842</v>
          </cell>
        </row>
        <row r="400">
          <cell r="G400" t="str">
            <v>239298851</v>
          </cell>
          <cell r="I400" t="str">
            <v>F</v>
          </cell>
          <cell r="L400">
            <v>24738</v>
          </cell>
          <cell r="N400" t="str">
            <v>95825</v>
          </cell>
        </row>
        <row r="401">
          <cell r="G401" t="str">
            <v>586166059</v>
          </cell>
          <cell r="I401" t="str">
            <v>F</v>
          </cell>
          <cell r="L401">
            <v>24991</v>
          </cell>
          <cell r="N401" t="str">
            <v>95823</v>
          </cell>
        </row>
        <row r="402">
          <cell r="G402" t="str">
            <v>548358660</v>
          </cell>
          <cell r="I402" t="str">
            <v>F</v>
          </cell>
          <cell r="L402">
            <v>25084</v>
          </cell>
          <cell r="N402" t="str">
            <v>95816</v>
          </cell>
        </row>
        <row r="403">
          <cell r="G403" t="str">
            <v>561736651</v>
          </cell>
          <cell r="I403" t="str">
            <v>F</v>
          </cell>
          <cell r="L403">
            <v>25140</v>
          </cell>
          <cell r="N403" t="str">
            <v>95816</v>
          </cell>
        </row>
        <row r="404">
          <cell r="G404" t="str">
            <v>434065184</v>
          </cell>
          <cell r="I404" t="str">
            <v>F</v>
          </cell>
          <cell r="L404">
            <v>25282</v>
          </cell>
          <cell r="N404" t="str">
            <v>95630</v>
          </cell>
        </row>
        <row r="405">
          <cell r="G405" t="str">
            <v>548734091</v>
          </cell>
          <cell r="I405" t="str">
            <v>F</v>
          </cell>
          <cell r="L405">
            <v>25541</v>
          </cell>
          <cell r="N405" t="str">
            <v>95834</v>
          </cell>
        </row>
        <row r="406">
          <cell r="G406" t="str">
            <v>571673031</v>
          </cell>
          <cell r="I406" t="str">
            <v>F</v>
          </cell>
          <cell r="L406">
            <v>25756</v>
          </cell>
          <cell r="N406" t="str">
            <v>95831</v>
          </cell>
        </row>
        <row r="407">
          <cell r="G407" t="str">
            <v>557812185</v>
          </cell>
          <cell r="I407" t="str">
            <v>F</v>
          </cell>
          <cell r="L407">
            <v>25846</v>
          </cell>
          <cell r="N407" t="str">
            <v>95828</v>
          </cell>
        </row>
        <row r="408">
          <cell r="G408" t="str">
            <v>557410459</v>
          </cell>
          <cell r="I408" t="str">
            <v>F</v>
          </cell>
          <cell r="L408">
            <v>25989</v>
          </cell>
          <cell r="N408" t="str">
            <v>95648</v>
          </cell>
        </row>
        <row r="409">
          <cell r="G409" t="str">
            <v>077643156</v>
          </cell>
          <cell r="I409" t="str">
            <v>F</v>
          </cell>
          <cell r="L409">
            <v>26226</v>
          </cell>
          <cell r="N409" t="str">
            <v>95828</v>
          </cell>
        </row>
        <row r="410">
          <cell r="G410" t="str">
            <v>547618120</v>
          </cell>
          <cell r="I410" t="str">
            <v>F</v>
          </cell>
          <cell r="L410">
            <v>26324</v>
          </cell>
          <cell r="N410" t="str">
            <v>95820</v>
          </cell>
        </row>
        <row r="411">
          <cell r="G411" t="str">
            <v>557112375</v>
          </cell>
          <cell r="I411" t="str">
            <v>F</v>
          </cell>
          <cell r="L411">
            <v>26380</v>
          </cell>
          <cell r="N411" t="str">
            <v>95831</v>
          </cell>
        </row>
        <row r="412">
          <cell r="G412" t="str">
            <v>622077373</v>
          </cell>
          <cell r="I412" t="str">
            <v>F</v>
          </cell>
          <cell r="L412">
            <v>26433</v>
          </cell>
          <cell r="N412" t="str">
            <v>95621</v>
          </cell>
        </row>
        <row r="413">
          <cell r="G413" t="str">
            <v>625661037</v>
          </cell>
          <cell r="I413" t="str">
            <v>F</v>
          </cell>
          <cell r="L413">
            <v>26439</v>
          </cell>
          <cell r="N413" t="str">
            <v>95833</v>
          </cell>
        </row>
        <row r="414">
          <cell r="G414" t="str">
            <v>549917717</v>
          </cell>
          <cell r="I414" t="str">
            <v>F</v>
          </cell>
          <cell r="L414">
            <v>26480</v>
          </cell>
          <cell r="N414" t="str">
            <v>95841</v>
          </cell>
        </row>
        <row r="415">
          <cell r="G415" t="str">
            <v>623143479</v>
          </cell>
          <cell r="I415" t="str">
            <v>F</v>
          </cell>
          <cell r="L415">
            <v>26505</v>
          </cell>
          <cell r="N415" t="str">
            <v>95843</v>
          </cell>
        </row>
        <row r="416">
          <cell r="G416" t="str">
            <v>562391203</v>
          </cell>
          <cell r="I416" t="str">
            <v>F</v>
          </cell>
          <cell r="L416">
            <v>26615</v>
          </cell>
          <cell r="N416" t="str">
            <v>95831</v>
          </cell>
        </row>
        <row r="417">
          <cell r="G417" t="str">
            <v>550299020</v>
          </cell>
          <cell r="I417" t="str">
            <v>F</v>
          </cell>
          <cell r="L417">
            <v>26639</v>
          </cell>
          <cell r="N417" t="str">
            <v>95841</v>
          </cell>
        </row>
        <row r="418">
          <cell r="G418" t="str">
            <v>575926810</v>
          </cell>
          <cell r="I418" t="str">
            <v>F</v>
          </cell>
          <cell r="L418">
            <v>26783</v>
          </cell>
          <cell r="N418" t="str">
            <v>95831</v>
          </cell>
        </row>
        <row r="419">
          <cell r="G419" t="str">
            <v>582215072</v>
          </cell>
          <cell r="I419" t="str">
            <v>F</v>
          </cell>
          <cell r="L419">
            <v>26958</v>
          </cell>
          <cell r="N419" t="str">
            <v>95823</v>
          </cell>
        </row>
        <row r="420">
          <cell r="G420" t="str">
            <v>557796447</v>
          </cell>
          <cell r="I420" t="str">
            <v>F</v>
          </cell>
          <cell r="L420">
            <v>27232</v>
          </cell>
          <cell r="N420" t="str">
            <v>95824</v>
          </cell>
        </row>
        <row r="421">
          <cell r="G421" t="str">
            <v>549376392</v>
          </cell>
          <cell r="I421" t="str">
            <v>F</v>
          </cell>
          <cell r="L421">
            <v>27465</v>
          </cell>
          <cell r="N421" t="str">
            <v>95826</v>
          </cell>
        </row>
        <row r="422">
          <cell r="G422" t="str">
            <v>548658866</v>
          </cell>
          <cell r="I422" t="str">
            <v>F</v>
          </cell>
          <cell r="L422">
            <v>27811</v>
          </cell>
          <cell r="N422" t="str">
            <v>95838</v>
          </cell>
        </row>
        <row r="423">
          <cell r="G423" t="str">
            <v>614010910</v>
          </cell>
          <cell r="I423" t="str">
            <v>F</v>
          </cell>
          <cell r="L423">
            <v>27902</v>
          </cell>
          <cell r="N423" t="str">
            <v>95824</v>
          </cell>
        </row>
        <row r="424">
          <cell r="G424" t="str">
            <v>548876446</v>
          </cell>
          <cell r="I424" t="str">
            <v>F</v>
          </cell>
          <cell r="L424">
            <v>27934</v>
          </cell>
          <cell r="N424" t="str">
            <v>95827</v>
          </cell>
        </row>
        <row r="425">
          <cell r="G425" t="str">
            <v>609077611</v>
          </cell>
          <cell r="I425" t="str">
            <v>F</v>
          </cell>
          <cell r="L425">
            <v>28065</v>
          </cell>
          <cell r="N425" t="str">
            <v>95829</v>
          </cell>
        </row>
        <row r="426">
          <cell r="G426" t="str">
            <v>562919424</v>
          </cell>
          <cell r="I426" t="str">
            <v>F</v>
          </cell>
          <cell r="L426">
            <v>28170</v>
          </cell>
          <cell r="N426" t="str">
            <v>95619</v>
          </cell>
        </row>
        <row r="427">
          <cell r="G427" t="str">
            <v>547937314</v>
          </cell>
          <cell r="I427" t="str">
            <v>F</v>
          </cell>
          <cell r="L427">
            <v>28263</v>
          </cell>
          <cell r="N427" t="str">
            <v>95828</v>
          </cell>
        </row>
        <row r="428">
          <cell r="G428" t="str">
            <v>557470061</v>
          </cell>
          <cell r="I428" t="str">
            <v>F</v>
          </cell>
          <cell r="L428">
            <v>28264</v>
          </cell>
          <cell r="N428" t="str">
            <v>95821</v>
          </cell>
        </row>
        <row r="429">
          <cell r="G429" t="str">
            <v>569538178</v>
          </cell>
          <cell r="I429" t="str">
            <v>F</v>
          </cell>
          <cell r="L429">
            <v>28280</v>
          </cell>
          <cell r="N429" t="str">
            <v>95864</v>
          </cell>
        </row>
        <row r="430">
          <cell r="G430" t="str">
            <v>542986669</v>
          </cell>
          <cell r="I430" t="str">
            <v>F</v>
          </cell>
          <cell r="L430">
            <v>28313</v>
          </cell>
          <cell r="N430" t="str">
            <v>95838</v>
          </cell>
        </row>
        <row r="431">
          <cell r="G431" t="str">
            <v>615565945</v>
          </cell>
          <cell r="I431" t="str">
            <v>F</v>
          </cell>
          <cell r="L431">
            <v>28680</v>
          </cell>
          <cell r="N431" t="str">
            <v>95823</v>
          </cell>
        </row>
        <row r="432">
          <cell r="G432" t="str">
            <v>567302885</v>
          </cell>
          <cell r="I432" t="str">
            <v>M</v>
          </cell>
          <cell r="L432">
            <v>11232</v>
          </cell>
          <cell r="N432" t="str">
            <v>95621</v>
          </cell>
        </row>
        <row r="433">
          <cell r="G433" t="str">
            <v>565583281</v>
          </cell>
          <cell r="I433" t="str">
            <v>M</v>
          </cell>
          <cell r="L433">
            <v>14963</v>
          </cell>
          <cell r="N433" t="str">
            <v>95841</v>
          </cell>
        </row>
        <row r="434">
          <cell r="G434" t="str">
            <v>547666753</v>
          </cell>
          <cell r="I434" t="str">
            <v>M</v>
          </cell>
          <cell r="L434">
            <v>16087</v>
          </cell>
          <cell r="N434" t="str">
            <v>95827</v>
          </cell>
        </row>
        <row r="435">
          <cell r="G435" t="str">
            <v>561607429</v>
          </cell>
          <cell r="I435" t="str">
            <v>M</v>
          </cell>
          <cell r="L435">
            <v>16194</v>
          </cell>
          <cell r="N435" t="str">
            <v>95814</v>
          </cell>
        </row>
        <row r="436">
          <cell r="G436" t="str">
            <v>562649732</v>
          </cell>
          <cell r="I436" t="str">
            <v>M</v>
          </cell>
          <cell r="L436">
            <v>16460</v>
          </cell>
          <cell r="N436" t="str">
            <v>95691</v>
          </cell>
        </row>
        <row r="437">
          <cell r="G437" t="str">
            <v>547620291</v>
          </cell>
          <cell r="I437" t="str">
            <v>M</v>
          </cell>
          <cell r="L437">
            <v>16740</v>
          </cell>
          <cell r="N437" t="str">
            <v>95822</v>
          </cell>
        </row>
        <row r="438">
          <cell r="G438" t="str">
            <v>561708138</v>
          </cell>
          <cell r="I438" t="str">
            <v>M</v>
          </cell>
          <cell r="L438">
            <v>17667</v>
          </cell>
          <cell r="N438" t="str">
            <v>95825</v>
          </cell>
        </row>
        <row r="439">
          <cell r="G439" t="str">
            <v>379500133</v>
          </cell>
          <cell r="I439" t="str">
            <v>M</v>
          </cell>
          <cell r="L439">
            <v>17671</v>
          </cell>
          <cell r="N439" t="str">
            <v>95632</v>
          </cell>
        </row>
        <row r="440">
          <cell r="G440" t="str">
            <v>548828654</v>
          </cell>
          <cell r="I440" t="str">
            <v>M</v>
          </cell>
          <cell r="L440">
            <v>18001</v>
          </cell>
          <cell r="N440" t="str">
            <v>95682</v>
          </cell>
        </row>
        <row r="441">
          <cell r="G441" t="str">
            <v>551822681</v>
          </cell>
          <cell r="I441" t="str">
            <v>M</v>
          </cell>
          <cell r="L441">
            <v>18699</v>
          </cell>
          <cell r="N441" t="str">
            <v>95826</v>
          </cell>
        </row>
        <row r="442">
          <cell r="G442" t="str">
            <v>572942354</v>
          </cell>
          <cell r="I442" t="str">
            <v>M</v>
          </cell>
          <cell r="L442">
            <v>19780</v>
          </cell>
          <cell r="N442" t="str">
            <v>95682</v>
          </cell>
        </row>
        <row r="443">
          <cell r="G443" t="str">
            <v>565986097</v>
          </cell>
          <cell r="I443" t="str">
            <v>M</v>
          </cell>
          <cell r="L443">
            <v>19851</v>
          </cell>
          <cell r="N443" t="str">
            <v>95841</v>
          </cell>
        </row>
        <row r="444">
          <cell r="G444" t="str">
            <v>377886877</v>
          </cell>
          <cell r="I444" t="str">
            <v>M</v>
          </cell>
          <cell r="L444">
            <v>20823</v>
          </cell>
          <cell r="N444" t="str">
            <v>95691</v>
          </cell>
        </row>
        <row r="445">
          <cell r="G445" t="str">
            <v>560965770</v>
          </cell>
          <cell r="I445" t="str">
            <v>M</v>
          </cell>
          <cell r="L445">
            <v>20829</v>
          </cell>
          <cell r="N445" t="str">
            <v>95678</v>
          </cell>
        </row>
        <row r="446">
          <cell r="G446" t="str">
            <v>545259007</v>
          </cell>
          <cell r="I446" t="str">
            <v>M</v>
          </cell>
          <cell r="L446">
            <v>22311</v>
          </cell>
          <cell r="N446" t="str">
            <v>95831</v>
          </cell>
        </row>
        <row r="447">
          <cell r="G447" t="str">
            <v>553721237</v>
          </cell>
          <cell r="I447" t="str">
            <v>M</v>
          </cell>
          <cell r="L447">
            <v>22531</v>
          </cell>
          <cell r="N447" t="str">
            <v>95831</v>
          </cell>
        </row>
        <row r="448">
          <cell r="G448" t="str">
            <v>247290505</v>
          </cell>
          <cell r="I448" t="str">
            <v>M</v>
          </cell>
          <cell r="L448">
            <v>23292</v>
          </cell>
          <cell r="N448" t="str">
            <v>95843</v>
          </cell>
        </row>
        <row r="449">
          <cell r="G449" t="str">
            <v>570472838</v>
          </cell>
          <cell r="I449" t="str">
            <v>M</v>
          </cell>
          <cell r="L449">
            <v>23339</v>
          </cell>
          <cell r="N449" t="str">
            <v>95608</v>
          </cell>
        </row>
        <row r="450">
          <cell r="G450" t="str">
            <v>547716136</v>
          </cell>
          <cell r="I450" t="str">
            <v>M</v>
          </cell>
          <cell r="L450">
            <v>23833</v>
          </cell>
          <cell r="N450" t="str">
            <v>95661</v>
          </cell>
        </row>
        <row r="451">
          <cell r="G451" t="str">
            <v>555921014</v>
          </cell>
          <cell r="I451" t="str">
            <v>M</v>
          </cell>
          <cell r="L451">
            <v>23847</v>
          </cell>
          <cell r="N451" t="str">
            <v>95630</v>
          </cell>
        </row>
        <row r="452">
          <cell r="G452" t="str">
            <v>385841804</v>
          </cell>
          <cell r="I452" t="str">
            <v>M</v>
          </cell>
          <cell r="L452">
            <v>23898</v>
          </cell>
          <cell r="N452" t="str">
            <v>95818</v>
          </cell>
        </row>
        <row r="453">
          <cell r="G453" t="str">
            <v>558737260</v>
          </cell>
          <cell r="I453" t="str">
            <v>M</v>
          </cell>
          <cell r="L453">
            <v>24163</v>
          </cell>
          <cell r="N453" t="str">
            <v>95816</v>
          </cell>
        </row>
        <row r="454">
          <cell r="G454" t="str">
            <v>560918193</v>
          </cell>
          <cell r="I454" t="str">
            <v>M</v>
          </cell>
          <cell r="L454">
            <v>24218</v>
          </cell>
          <cell r="N454" t="str">
            <v>95758</v>
          </cell>
        </row>
        <row r="455">
          <cell r="G455" t="str">
            <v>548550041</v>
          </cell>
          <cell r="I455" t="str">
            <v>M</v>
          </cell>
          <cell r="L455">
            <v>24302</v>
          </cell>
          <cell r="N455" t="str">
            <v>95678</v>
          </cell>
        </row>
        <row r="456">
          <cell r="G456" t="str">
            <v>545712594</v>
          </cell>
          <cell r="I456" t="str">
            <v>M</v>
          </cell>
          <cell r="L456">
            <v>24323</v>
          </cell>
          <cell r="N456" t="str">
            <v>95610</v>
          </cell>
        </row>
        <row r="457">
          <cell r="G457" t="str">
            <v>021582312</v>
          </cell>
          <cell r="I457" t="str">
            <v>M</v>
          </cell>
          <cell r="L457">
            <v>24646</v>
          </cell>
          <cell r="N457" t="str">
            <v>95829</v>
          </cell>
        </row>
        <row r="458">
          <cell r="G458" t="str">
            <v>565885230</v>
          </cell>
          <cell r="I458" t="str">
            <v>M</v>
          </cell>
          <cell r="L458">
            <v>24677</v>
          </cell>
          <cell r="N458" t="str">
            <v>95693</v>
          </cell>
        </row>
        <row r="459">
          <cell r="G459" t="str">
            <v>568251544</v>
          </cell>
          <cell r="I459" t="str">
            <v>M</v>
          </cell>
          <cell r="L459">
            <v>24747</v>
          </cell>
          <cell r="N459" t="str">
            <v>95825</v>
          </cell>
        </row>
        <row r="460">
          <cell r="G460" t="str">
            <v>565197339</v>
          </cell>
          <cell r="I460" t="str">
            <v>M</v>
          </cell>
          <cell r="L460">
            <v>25127</v>
          </cell>
          <cell r="N460" t="str">
            <v>95825</v>
          </cell>
        </row>
        <row r="461">
          <cell r="G461" t="str">
            <v>559594251</v>
          </cell>
          <cell r="I461" t="str">
            <v>M</v>
          </cell>
          <cell r="L461">
            <v>25131</v>
          </cell>
          <cell r="N461" t="str">
            <v>95832</v>
          </cell>
        </row>
        <row r="462">
          <cell r="G462" t="str">
            <v>552236527</v>
          </cell>
          <cell r="I462" t="str">
            <v>M</v>
          </cell>
          <cell r="L462">
            <v>25209</v>
          </cell>
          <cell r="N462" t="str">
            <v>95838</v>
          </cell>
        </row>
        <row r="463">
          <cell r="G463" t="str">
            <v>564043265</v>
          </cell>
          <cell r="I463" t="str">
            <v>M</v>
          </cell>
          <cell r="L463">
            <v>26002</v>
          </cell>
          <cell r="N463" t="str">
            <v>95628</v>
          </cell>
        </row>
        <row r="464">
          <cell r="G464" t="str">
            <v>565137040</v>
          </cell>
          <cell r="I464" t="str">
            <v>M</v>
          </cell>
          <cell r="L464">
            <v>26085</v>
          </cell>
          <cell r="N464" t="str">
            <v>95833</v>
          </cell>
        </row>
        <row r="465">
          <cell r="G465" t="str">
            <v>480862937</v>
          </cell>
          <cell r="I465" t="str">
            <v>M</v>
          </cell>
          <cell r="L465">
            <v>26156</v>
          </cell>
          <cell r="N465" t="str">
            <v>95826</v>
          </cell>
        </row>
        <row r="466">
          <cell r="G466" t="str">
            <v>563951713</v>
          </cell>
          <cell r="I466" t="str">
            <v>M</v>
          </cell>
          <cell r="L466">
            <v>26215</v>
          </cell>
          <cell r="N466" t="str">
            <v>95687</v>
          </cell>
        </row>
        <row r="467">
          <cell r="G467" t="str">
            <v>559595169</v>
          </cell>
          <cell r="I467" t="str">
            <v>M</v>
          </cell>
          <cell r="L467">
            <v>26246</v>
          </cell>
          <cell r="N467" t="str">
            <v>95832</v>
          </cell>
        </row>
        <row r="468">
          <cell r="G468" t="str">
            <v>569115710</v>
          </cell>
          <cell r="I468" t="str">
            <v>M</v>
          </cell>
          <cell r="L468">
            <v>26267</v>
          </cell>
          <cell r="N468" t="str">
            <v>95831</v>
          </cell>
        </row>
        <row r="469">
          <cell r="G469" t="str">
            <v>546656465</v>
          </cell>
          <cell r="I469" t="str">
            <v>M</v>
          </cell>
          <cell r="L469">
            <v>26387</v>
          </cell>
          <cell r="N469" t="str">
            <v>95826</v>
          </cell>
        </row>
        <row r="470">
          <cell r="G470" t="str">
            <v>546818466</v>
          </cell>
          <cell r="I470" t="str">
            <v>M</v>
          </cell>
          <cell r="L470">
            <v>26527</v>
          </cell>
          <cell r="N470" t="str">
            <v>95822</v>
          </cell>
        </row>
        <row r="471">
          <cell r="G471" t="str">
            <v>551839303</v>
          </cell>
          <cell r="I471" t="str">
            <v>M</v>
          </cell>
          <cell r="L471">
            <v>26623</v>
          </cell>
          <cell r="N471" t="str">
            <v>95823</v>
          </cell>
        </row>
        <row r="472">
          <cell r="G472" t="str">
            <v>555479275</v>
          </cell>
          <cell r="I472" t="str">
            <v>M</v>
          </cell>
          <cell r="L472">
            <v>26727</v>
          </cell>
          <cell r="N472" t="str">
            <v>95816</v>
          </cell>
        </row>
        <row r="473">
          <cell r="G473" t="str">
            <v>564810610</v>
          </cell>
          <cell r="I473" t="str">
            <v>M</v>
          </cell>
          <cell r="L473">
            <v>26914</v>
          </cell>
          <cell r="N473" t="str">
            <v>95825</v>
          </cell>
        </row>
        <row r="474">
          <cell r="G474" t="str">
            <v>564855008</v>
          </cell>
          <cell r="I474" t="str">
            <v>M</v>
          </cell>
          <cell r="L474">
            <v>26928</v>
          </cell>
          <cell r="N474" t="str">
            <v>95827</v>
          </cell>
        </row>
        <row r="475">
          <cell r="G475" t="str">
            <v>527995710</v>
          </cell>
          <cell r="I475" t="str">
            <v>M</v>
          </cell>
          <cell r="L475">
            <v>26961</v>
          </cell>
          <cell r="N475" t="str">
            <v>95823</v>
          </cell>
        </row>
        <row r="476">
          <cell r="G476" t="str">
            <v>555556618</v>
          </cell>
          <cell r="I476" t="str">
            <v>M</v>
          </cell>
          <cell r="L476">
            <v>27092</v>
          </cell>
          <cell r="N476" t="str">
            <v>95828</v>
          </cell>
        </row>
        <row r="477">
          <cell r="G477" t="str">
            <v>607289505</v>
          </cell>
          <cell r="I477" t="str">
            <v>M</v>
          </cell>
          <cell r="L477">
            <v>27149</v>
          </cell>
          <cell r="N477" t="str">
            <v>95823</v>
          </cell>
        </row>
        <row r="478">
          <cell r="G478" t="str">
            <v>603017534</v>
          </cell>
          <cell r="I478" t="str">
            <v>M</v>
          </cell>
          <cell r="L478">
            <v>27316</v>
          </cell>
          <cell r="N478" t="str">
            <v>95662</v>
          </cell>
        </row>
        <row r="479">
          <cell r="G479" t="str">
            <v>565652002</v>
          </cell>
          <cell r="I479" t="str">
            <v>M</v>
          </cell>
          <cell r="L479">
            <v>27616</v>
          </cell>
          <cell r="N479" t="str">
            <v>95828</v>
          </cell>
        </row>
        <row r="480">
          <cell r="G480" t="str">
            <v>560418036</v>
          </cell>
          <cell r="I480" t="str">
            <v>M</v>
          </cell>
          <cell r="L480">
            <v>27872</v>
          </cell>
          <cell r="N480" t="str">
            <v>95823</v>
          </cell>
        </row>
        <row r="481">
          <cell r="G481" t="str">
            <v>568933848</v>
          </cell>
          <cell r="I481" t="str">
            <v>M</v>
          </cell>
          <cell r="L481">
            <v>28421</v>
          </cell>
          <cell r="N481" t="str">
            <v>95823</v>
          </cell>
        </row>
        <row r="482">
          <cell r="G482" t="str">
            <v>621641154</v>
          </cell>
          <cell r="I482" t="str">
            <v>M</v>
          </cell>
          <cell r="L482">
            <v>28824</v>
          </cell>
          <cell r="N482" t="str">
            <v>95828</v>
          </cell>
        </row>
        <row r="483">
          <cell r="G483" t="str">
            <v>327328524</v>
          </cell>
          <cell r="I483" t="str">
            <v>F</v>
          </cell>
          <cell r="L483">
            <v>15061</v>
          </cell>
          <cell r="N483" t="str">
            <v>95621</v>
          </cell>
        </row>
        <row r="484">
          <cell r="G484" t="str">
            <v>362508424</v>
          </cell>
          <cell r="I484" t="str">
            <v>F</v>
          </cell>
          <cell r="L484">
            <v>16758</v>
          </cell>
          <cell r="N484" t="str">
            <v>95834</v>
          </cell>
        </row>
        <row r="485">
          <cell r="G485" t="str">
            <v>572766943</v>
          </cell>
          <cell r="I485" t="str">
            <v>F</v>
          </cell>
          <cell r="L485">
            <v>18074</v>
          </cell>
          <cell r="N485" t="str">
            <v>95608</v>
          </cell>
        </row>
        <row r="486">
          <cell r="G486" t="str">
            <v>549808605</v>
          </cell>
          <cell r="I486" t="str">
            <v>F</v>
          </cell>
          <cell r="L486">
            <v>19259</v>
          </cell>
          <cell r="N486" t="str">
            <v>95661</v>
          </cell>
        </row>
        <row r="487">
          <cell r="G487" t="str">
            <v>502748795</v>
          </cell>
          <cell r="I487" t="str">
            <v>F</v>
          </cell>
          <cell r="L487">
            <v>19864</v>
          </cell>
          <cell r="N487" t="str">
            <v>95628</v>
          </cell>
        </row>
        <row r="488">
          <cell r="G488" t="str">
            <v>015583909</v>
          </cell>
          <cell r="I488" t="str">
            <v>F</v>
          </cell>
          <cell r="L488">
            <v>23998</v>
          </cell>
          <cell r="N488" t="str">
            <v>95670</v>
          </cell>
        </row>
        <row r="489">
          <cell r="G489" t="str">
            <v>554710917</v>
          </cell>
          <cell r="I489" t="str">
            <v>F</v>
          </cell>
          <cell r="L489">
            <v>24148</v>
          </cell>
          <cell r="N489" t="str">
            <v>95828</v>
          </cell>
        </row>
        <row r="490">
          <cell r="G490" t="str">
            <v>545672104</v>
          </cell>
          <cell r="I490" t="str">
            <v>F</v>
          </cell>
          <cell r="L490">
            <v>24578</v>
          </cell>
          <cell r="N490" t="str">
            <v>95822</v>
          </cell>
        </row>
        <row r="491">
          <cell r="G491" t="str">
            <v>558087933</v>
          </cell>
          <cell r="I491" t="str">
            <v>F</v>
          </cell>
          <cell r="L491">
            <v>25063</v>
          </cell>
          <cell r="N491" t="str">
            <v>95621</v>
          </cell>
        </row>
        <row r="492">
          <cell r="G492" t="str">
            <v>503020401</v>
          </cell>
          <cell r="I492" t="str">
            <v>F</v>
          </cell>
          <cell r="L492">
            <v>25243</v>
          </cell>
          <cell r="N492" t="str">
            <v>95820</v>
          </cell>
        </row>
        <row r="493">
          <cell r="G493" t="str">
            <v>562152533</v>
          </cell>
          <cell r="I493" t="str">
            <v>F</v>
          </cell>
          <cell r="L493">
            <v>25333</v>
          </cell>
          <cell r="N493" t="str">
            <v>95828</v>
          </cell>
        </row>
        <row r="494">
          <cell r="G494" t="str">
            <v>624369906</v>
          </cell>
          <cell r="I494" t="str">
            <v>F</v>
          </cell>
          <cell r="L494">
            <v>25414</v>
          </cell>
          <cell r="N494" t="str">
            <v>95834</v>
          </cell>
        </row>
        <row r="495">
          <cell r="G495" t="str">
            <v>547811416</v>
          </cell>
          <cell r="I495" t="str">
            <v>F</v>
          </cell>
          <cell r="L495">
            <v>26009</v>
          </cell>
          <cell r="N495" t="str">
            <v>95608</v>
          </cell>
        </row>
        <row r="496">
          <cell r="G496" t="str">
            <v>551655833</v>
          </cell>
          <cell r="I496" t="str">
            <v>F</v>
          </cell>
          <cell r="L496">
            <v>26606</v>
          </cell>
          <cell r="N496" t="str">
            <v>95605</v>
          </cell>
        </row>
        <row r="497">
          <cell r="G497" t="str">
            <v>609056926</v>
          </cell>
          <cell r="I497" t="str">
            <v>F</v>
          </cell>
          <cell r="L497">
            <v>27236</v>
          </cell>
          <cell r="N497" t="str">
            <v>95662</v>
          </cell>
        </row>
        <row r="498">
          <cell r="G498" t="str">
            <v>570759907</v>
          </cell>
          <cell r="I498" t="str">
            <v>F</v>
          </cell>
          <cell r="L498">
            <v>27492</v>
          </cell>
          <cell r="N498" t="str">
            <v>95820</v>
          </cell>
        </row>
        <row r="499">
          <cell r="G499" t="str">
            <v>548519568</v>
          </cell>
          <cell r="I499" t="str">
            <v>F</v>
          </cell>
          <cell r="L499">
            <v>27516</v>
          </cell>
          <cell r="N499" t="str">
            <v>95833</v>
          </cell>
        </row>
        <row r="500">
          <cell r="G500" t="str">
            <v>545399850</v>
          </cell>
          <cell r="I500" t="str">
            <v>F</v>
          </cell>
          <cell r="L500">
            <v>27610</v>
          </cell>
          <cell r="N500" t="str">
            <v>95673</v>
          </cell>
        </row>
        <row r="501">
          <cell r="G501" t="str">
            <v>559554984</v>
          </cell>
          <cell r="I501" t="str">
            <v>F</v>
          </cell>
          <cell r="L501">
            <v>28222</v>
          </cell>
          <cell r="N501" t="str">
            <v>95621</v>
          </cell>
        </row>
        <row r="502">
          <cell r="G502" t="str">
            <v>567712873</v>
          </cell>
          <cell r="I502" t="str">
            <v>F</v>
          </cell>
          <cell r="L502">
            <v>28615</v>
          </cell>
          <cell r="N502" t="str">
            <v>95820</v>
          </cell>
        </row>
        <row r="503">
          <cell r="G503" t="str">
            <v>622589639</v>
          </cell>
          <cell r="I503" t="str">
            <v>M</v>
          </cell>
          <cell r="L503">
            <v>19363</v>
          </cell>
          <cell r="N503" t="str">
            <v>95828</v>
          </cell>
        </row>
        <row r="504">
          <cell r="G504" t="str">
            <v>565962261</v>
          </cell>
          <cell r="I504" t="str">
            <v>M</v>
          </cell>
          <cell r="L504">
            <v>21818</v>
          </cell>
          <cell r="N504" t="str">
            <v>95833</v>
          </cell>
        </row>
        <row r="505">
          <cell r="G505" t="str">
            <v>553845370</v>
          </cell>
          <cell r="I505" t="str">
            <v>M</v>
          </cell>
          <cell r="L505">
            <v>22189</v>
          </cell>
          <cell r="N505" t="str">
            <v>95843</v>
          </cell>
        </row>
        <row r="506">
          <cell r="G506" t="str">
            <v>614307038</v>
          </cell>
          <cell r="I506" t="str">
            <v>M</v>
          </cell>
          <cell r="L506">
            <v>22304</v>
          </cell>
          <cell r="N506" t="str">
            <v>95843</v>
          </cell>
        </row>
        <row r="507">
          <cell r="G507" t="str">
            <v>526298449</v>
          </cell>
          <cell r="I507" t="str">
            <v>M</v>
          </cell>
          <cell r="L507">
            <v>22911</v>
          </cell>
          <cell r="N507" t="str">
            <v>95842</v>
          </cell>
        </row>
        <row r="508">
          <cell r="G508" t="str">
            <v>530828620</v>
          </cell>
          <cell r="I508" t="str">
            <v>M</v>
          </cell>
          <cell r="L508">
            <v>23632</v>
          </cell>
          <cell r="N508" t="str">
            <v>95662</v>
          </cell>
        </row>
        <row r="509">
          <cell r="G509" t="str">
            <v>608847452</v>
          </cell>
          <cell r="I509" t="str">
            <v>M</v>
          </cell>
          <cell r="L509">
            <v>24333</v>
          </cell>
          <cell r="N509" t="str">
            <v>95758</v>
          </cell>
        </row>
        <row r="510">
          <cell r="G510" t="str">
            <v>557876411</v>
          </cell>
          <cell r="I510" t="str">
            <v>M</v>
          </cell>
          <cell r="L510">
            <v>24485</v>
          </cell>
          <cell r="N510" t="str">
            <v>95841</v>
          </cell>
        </row>
        <row r="511">
          <cell r="G511" t="str">
            <v>509820275</v>
          </cell>
          <cell r="I511" t="str">
            <v>M</v>
          </cell>
          <cell r="L511">
            <v>24670</v>
          </cell>
          <cell r="N511" t="str">
            <v>95825</v>
          </cell>
        </row>
        <row r="512">
          <cell r="G512" t="str">
            <v>477941135</v>
          </cell>
          <cell r="I512" t="str">
            <v>M</v>
          </cell>
          <cell r="L512">
            <v>25775</v>
          </cell>
          <cell r="N512" t="str">
            <v>95824</v>
          </cell>
        </row>
        <row r="513">
          <cell r="G513" t="str">
            <v>560150118</v>
          </cell>
          <cell r="I513" t="str">
            <v>M</v>
          </cell>
          <cell r="L513">
            <v>25845</v>
          </cell>
          <cell r="N513" t="str">
            <v>95662</v>
          </cell>
        </row>
        <row r="517">
          <cell r="G517" t="str">
            <v>565474774</v>
          </cell>
          <cell r="I517" t="str">
            <v>F</v>
          </cell>
          <cell r="L517">
            <v>14652</v>
          </cell>
          <cell r="N517" t="str">
            <v>91206</v>
          </cell>
        </row>
        <row r="518">
          <cell r="G518" t="str">
            <v>559523831</v>
          </cell>
          <cell r="I518" t="str">
            <v>F</v>
          </cell>
          <cell r="L518">
            <v>14289</v>
          </cell>
          <cell r="N518" t="str">
            <v>91762</v>
          </cell>
        </row>
        <row r="519">
          <cell r="G519" t="str">
            <v>554686653</v>
          </cell>
          <cell r="I519" t="str">
            <v>F</v>
          </cell>
          <cell r="L519">
            <v>16978</v>
          </cell>
          <cell r="N519" t="str">
            <v>90042</v>
          </cell>
        </row>
        <row r="520">
          <cell r="G520" t="str">
            <v>566962782</v>
          </cell>
          <cell r="I520" t="str">
            <v>F</v>
          </cell>
          <cell r="L520">
            <v>18938</v>
          </cell>
          <cell r="N520" t="str">
            <v>91335</v>
          </cell>
        </row>
        <row r="521">
          <cell r="G521" t="str">
            <v>340503317</v>
          </cell>
          <cell r="I521" t="str">
            <v>F</v>
          </cell>
          <cell r="L521">
            <v>20383</v>
          </cell>
          <cell r="N521" t="str">
            <v>91107</v>
          </cell>
        </row>
        <row r="522">
          <cell r="G522" t="str">
            <v>557596191</v>
          </cell>
          <cell r="I522" t="str">
            <v>F</v>
          </cell>
          <cell r="L522">
            <v>23104</v>
          </cell>
          <cell r="N522" t="str">
            <v>91766</v>
          </cell>
        </row>
        <row r="523">
          <cell r="G523" t="str">
            <v>548940325</v>
          </cell>
          <cell r="I523" t="str">
            <v>M</v>
          </cell>
          <cell r="L523">
            <v>19818</v>
          </cell>
          <cell r="N523" t="str">
            <v>90064</v>
          </cell>
        </row>
        <row r="524">
          <cell r="G524" t="str">
            <v>572538461</v>
          </cell>
          <cell r="I524" t="str">
            <v>M</v>
          </cell>
          <cell r="L524">
            <v>25145</v>
          </cell>
          <cell r="N524" t="str">
            <v>91784</v>
          </cell>
        </row>
        <row r="525">
          <cell r="G525" t="str">
            <v>457568889</v>
          </cell>
          <cell r="I525" t="str">
            <v>F</v>
          </cell>
          <cell r="L525">
            <v>13741</v>
          </cell>
          <cell r="N525" t="str">
            <v>93065</v>
          </cell>
        </row>
        <row r="526">
          <cell r="G526" t="str">
            <v>524373975</v>
          </cell>
          <cell r="I526" t="str">
            <v>M</v>
          </cell>
          <cell r="L526">
            <v>23129</v>
          </cell>
          <cell r="N526" t="str">
            <v>92656</v>
          </cell>
        </row>
        <row r="527">
          <cell r="G527" t="str">
            <v>543331180</v>
          </cell>
          <cell r="I527" t="str">
            <v>M</v>
          </cell>
          <cell r="L527">
            <v>18961</v>
          </cell>
          <cell r="N527" t="str">
            <v>94104</v>
          </cell>
        </row>
        <row r="528">
          <cell r="G528" t="str">
            <v>530561646</v>
          </cell>
          <cell r="I528" t="str">
            <v>M</v>
          </cell>
          <cell r="L528">
            <v>21250</v>
          </cell>
          <cell r="N528" t="str">
            <v>94123</v>
          </cell>
        </row>
        <row r="529">
          <cell r="G529" t="str">
            <v>528701503</v>
          </cell>
          <cell r="I529" t="str">
            <v>F</v>
          </cell>
          <cell r="L529">
            <v>17765</v>
          </cell>
          <cell r="N529" t="str">
            <v>93306</v>
          </cell>
        </row>
        <row r="530">
          <cell r="G530" t="str">
            <v>557963550</v>
          </cell>
          <cell r="I530" t="str">
            <v>F</v>
          </cell>
          <cell r="L530">
            <v>19262</v>
          </cell>
          <cell r="N530" t="str">
            <v>93631</v>
          </cell>
        </row>
        <row r="531">
          <cell r="G531" t="str">
            <v>555744054</v>
          </cell>
          <cell r="I531" t="str">
            <v>F</v>
          </cell>
          <cell r="L531">
            <v>19349</v>
          </cell>
          <cell r="N531" t="str">
            <v>93727</v>
          </cell>
        </row>
        <row r="532">
          <cell r="G532" t="str">
            <v>545985170</v>
          </cell>
          <cell r="I532" t="str">
            <v>F</v>
          </cell>
          <cell r="L532">
            <v>19661</v>
          </cell>
          <cell r="N532" t="str">
            <v>93305</v>
          </cell>
        </row>
        <row r="533">
          <cell r="G533" t="str">
            <v>554432631</v>
          </cell>
          <cell r="I533" t="str">
            <v>F</v>
          </cell>
          <cell r="L533">
            <v>23126</v>
          </cell>
          <cell r="N533" t="str">
            <v>93726</v>
          </cell>
        </row>
        <row r="534">
          <cell r="G534" t="str">
            <v>393804088</v>
          </cell>
          <cell r="I534" t="str">
            <v>F</v>
          </cell>
          <cell r="L534">
            <v>25438</v>
          </cell>
          <cell r="N534" t="str">
            <v>93704</v>
          </cell>
        </row>
        <row r="535">
          <cell r="G535" t="str">
            <v>534382736</v>
          </cell>
          <cell r="I535" t="str">
            <v>M</v>
          </cell>
          <cell r="L535">
            <v>14566</v>
          </cell>
          <cell r="N535" t="str">
            <v>93711</v>
          </cell>
        </row>
        <row r="536">
          <cell r="G536" t="str">
            <v>567646192</v>
          </cell>
          <cell r="I536" t="str">
            <v>M</v>
          </cell>
          <cell r="L536">
            <v>16877</v>
          </cell>
          <cell r="N536" t="str">
            <v>93711</v>
          </cell>
        </row>
        <row r="537">
          <cell r="G537" t="str">
            <v>570422511</v>
          </cell>
          <cell r="I537" t="str">
            <v>F</v>
          </cell>
          <cell r="L537">
            <v>12752</v>
          </cell>
          <cell r="N537" t="str">
            <v>95762</v>
          </cell>
        </row>
        <row r="538">
          <cell r="G538" t="str">
            <v>567481598</v>
          </cell>
          <cell r="I538" t="str">
            <v>F</v>
          </cell>
          <cell r="L538">
            <v>14379</v>
          </cell>
          <cell r="N538" t="str">
            <v>95816</v>
          </cell>
        </row>
        <row r="539">
          <cell r="G539" t="str">
            <v>120327895</v>
          </cell>
          <cell r="I539" t="str">
            <v>F</v>
          </cell>
          <cell r="L539">
            <v>15083</v>
          </cell>
          <cell r="N539" t="str">
            <v>95747</v>
          </cell>
        </row>
        <row r="540">
          <cell r="G540" t="str">
            <v>072340269</v>
          </cell>
          <cell r="I540" t="str">
            <v>F</v>
          </cell>
          <cell r="L540">
            <v>15647</v>
          </cell>
          <cell r="N540" t="str">
            <v>95603</v>
          </cell>
        </row>
        <row r="541">
          <cell r="G541" t="str">
            <v>547666260</v>
          </cell>
          <cell r="I541" t="str">
            <v>F</v>
          </cell>
          <cell r="L541">
            <v>16308</v>
          </cell>
          <cell r="N541" t="str">
            <v>95210</v>
          </cell>
        </row>
        <row r="542">
          <cell r="G542" t="str">
            <v>005460902</v>
          </cell>
          <cell r="I542" t="str">
            <v>F</v>
          </cell>
          <cell r="L542">
            <v>16427</v>
          </cell>
          <cell r="N542" t="str">
            <v>95626</v>
          </cell>
        </row>
        <row r="543">
          <cell r="G543" t="str">
            <v>294728003</v>
          </cell>
          <cell r="I543" t="str">
            <v>F</v>
          </cell>
          <cell r="L543">
            <v>17577</v>
          </cell>
          <cell r="N543" t="str">
            <v>95842</v>
          </cell>
        </row>
        <row r="544">
          <cell r="G544" t="str">
            <v>571821153</v>
          </cell>
          <cell r="I544" t="str">
            <v>F</v>
          </cell>
          <cell r="L544">
            <v>17910</v>
          </cell>
          <cell r="N544" t="str">
            <v>95608</v>
          </cell>
        </row>
        <row r="545">
          <cell r="G545" t="str">
            <v>573843809</v>
          </cell>
          <cell r="I545" t="str">
            <v>F</v>
          </cell>
          <cell r="L545">
            <v>19045</v>
          </cell>
          <cell r="N545" t="str">
            <v>95610</v>
          </cell>
        </row>
        <row r="546">
          <cell r="G546" t="str">
            <v>617408608</v>
          </cell>
          <cell r="I546" t="str">
            <v>F</v>
          </cell>
          <cell r="L546">
            <v>20349</v>
          </cell>
          <cell r="N546" t="str">
            <v>95820</v>
          </cell>
        </row>
        <row r="547">
          <cell r="G547" t="str">
            <v>564231445</v>
          </cell>
          <cell r="I547" t="str">
            <v>F</v>
          </cell>
          <cell r="L547">
            <v>22803</v>
          </cell>
          <cell r="N547" t="str">
            <v>95823</v>
          </cell>
        </row>
        <row r="548">
          <cell r="G548" t="str">
            <v>554272508</v>
          </cell>
          <cell r="I548" t="str">
            <v>F</v>
          </cell>
          <cell r="L548">
            <v>24188</v>
          </cell>
          <cell r="N548" t="str">
            <v>95822</v>
          </cell>
        </row>
        <row r="549">
          <cell r="G549" t="str">
            <v>546954663</v>
          </cell>
          <cell r="I549" t="str">
            <v>F</v>
          </cell>
          <cell r="L549">
            <v>27215</v>
          </cell>
          <cell r="N549" t="str">
            <v>95843</v>
          </cell>
        </row>
        <row r="550">
          <cell r="G550" t="str">
            <v>567526348</v>
          </cell>
          <cell r="I550" t="str">
            <v>M</v>
          </cell>
          <cell r="L550">
            <v>14696</v>
          </cell>
          <cell r="N550" t="str">
            <v>95828</v>
          </cell>
        </row>
        <row r="551">
          <cell r="G551" t="str">
            <v>553820597</v>
          </cell>
          <cell r="I551" t="str">
            <v>M</v>
          </cell>
          <cell r="L551">
            <v>18347</v>
          </cell>
          <cell r="N551" t="str">
            <v>95828</v>
          </cell>
        </row>
        <row r="552">
          <cell r="G552" t="str">
            <v>568943251</v>
          </cell>
          <cell r="I552" t="str">
            <v>M</v>
          </cell>
          <cell r="L552">
            <v>19991</v>
          </cell>
          <cell r="N552" t="str">
            <v>95662</v>
          </cell>
        </row>
        <row r="553">
          <cell r="G553" t="str">
            <v>550677006</v>
          </cell>
          <cell r="I553" t="str">
            <v>M</v>
          </cell>
          <cell r="L553">
            <v>22095</v>
          </cell>
          <cell r="N553" t="str">
            <v>95822</v>
          </cell>
        </row>
        <row r="554">
          <cell r="G554" t="str">
            <v>553724740</v>
          </cell>
          <cell r="I554" t="str">
            <v>M</v>
          </cell>
          <cell r="L554">
            <v>23258</v>
          </cell>
          <cell r="N554" t="str">
            <v>95608</v>
          </cell>
        </row>
        <row r="555">
          <cell r="G555" t="str">
            <v>563459209</v>
          </cell>
          <cell r="I555" t="str">
            <v>M</v>
          </cell>
          <cell r="L555">
            <v>24041</v>
          </cell>
          <cell r="N555" t="str">
            <v>95843</v>
          </cell>
        </row>
        <row r="556">
          <cell r="G556" t="str">
            <v>554653386</v>
          </cell>
          <cell r="I556" t="str">
            <v>M</v>
          </cell>
          <cell r="L556">
            <v>25008</v>
          </cell>
          <cell r="N556" t="str">
            <v>95832</v>
          </cell>
        </row>
        <row r="557">
          <cell r="G557" t="str">
            <v>607289501</v>
          </cell>
          <cell r="I557" t="str">
            <v>M</v>
          </cell>
          <cell r="L557">
            <v>25345</v>
          </cell>
          <cell r="N557" t="str">
            <v>95823</v>
          </cell>
        </row>
        <row r="558">
          <cell r="G558" t="str">
            <v>550875556</v>
          </cell>
          <cell r="I558" t="str">
            <v>F</v>
          </cell>
          <cell r="L558">
            <v>21672</v>
          </cell>
          <cell r="N558" t="str">
            <v>95828</v>
          </cell>
        </row>
        <row r="562">
          <cell r="G562" t="str">
            <v>353368683</v>
          </cell>
          <cell r="I562" t="str">
            <v>F</v>
          </cell>
          <cell r="L562">
            <v>15550</v>
          </cell>
          <cell r="N562" t="str">
            <v>91351</v>
          </cell>
        </row>
        <row r="563">
          <cell r="G563" t="str">
            <v>550665598</v>
          </cell>
          <cell r="I563" t="str">
            <v>F</v>
          </cell>
          <cell r="L563">
            <v>17372</v>
          </cell>
          <cell r="N563" t="str">
            <v>91786</v>
          </cell>
        </row>
        <row r="564">
          <cell r="G564" t="str">
            <v>618144395</v>
          </cell>
          <cell r="I564" t="str">
            <v>M</v>
          </cell>
          <cell r="L564">
            <v>16308</v>
          </cell>
          <cell r="N564" t="str">
            <v>91205</v>
          </cell>
        </row>
        <row r="565">
          <cell r="G565" t="str">
            <v>564634622</v>
          </cell>
          <cell r="I565" t="str">
            <v>M</v>
          </cell>
          <cell r="L565">
            <v>21033</v>
          </cell>
          <cell r="N565" t="str">
            <v>91510</v>
          </cell>
        </row>
        <row r="566">
          <cell r="G566" t="str">
            <v>623141651</v>
          </cell>
          <cell r="I566" t="str">
            <v>F</v>
          </cell>
          <cell r="L566">
            <v>17495</v>
          </cell>
          <cell r="N566" t="str">
            <v>94122</v>
          </cell>
        </row>
        <row r="567">
          <cell r="G567" t="str">
            <v>319422081</v>
          </cell>
          <cell r="I567" t="str">
            <v>F</v>
          </cell>
          <cell r="L567">
            <v>18308</v>
          </cell>
          <cell r="N567" t="str">
            <v>95121</v>
          </cell>
        </row>
        <row r="568">
          <cell r="G568" t="str">
            <v>554844723</v>
          </cell>
          <cell r="I568" t="str">
            <v>F</v>
          </cell>
          <cell r="L568">
            <v>20198</v>
          </cell>
          <cell r="N568" t="str">
            <v>95436</v>
          </cell>
        </row>
        <row r="569">
          <cell r="G569" t="str">
            <v>570114804</v>
          </cell>
          <cell r="I569" t="str">
            <v>F</v>
          </cell>
          <cell r="L569">
            <v>20539</v>
          </cell>
          <cell r="N569" t="str">
            <v>95121</v>
          </cell>
        </row>
        <row r="570">
          <cell r="G570" t="str">
            <v>266334262</v>
          </cell>
          <cell r="I570" t="str">
            <v>F</v>
          </cell>
          <cell r="L570">
            <v>21008</v>
          </cell>
          <cell r="N570" t="str">
            <v>94930</v>
          </cell>
        </row>
        <row r="571">
          <cell r="G571" t="str">
            <v>558111852</v>
          </cell>
          <cell r="I571" t="str">
            <v>F</v>
          </cell>
          <cell r="L571">
            <v>21553</v>
          </cell>
          <cell r="N571" t="str">
            <v>95404</v>
          </cell>
        </row>
        <row r="572">
          <cell r="G572" t="str">
            <v>557353529</v>
          </cell>
          <cell r="I572" t="str">
            <v>F</v>
          </cell>
          <cell r="L572">
            <v>24315</v>
          </cell>
          <cell r="N572" t="str">
            <v>94546</v>
          </cell>
        </row>
        <row r="573">
          <cell r="G573" t="str">
            <v>568158018</v>
          </cell>
          <cell r="I573" t="str">
            <v>F</v>
          </cell>
          <cell r="L573">
            <v>26056</v>
          </cell>
          <cell r="N573" t="str">
            <v>95136</v>
          </cell>
        </row>
        <row r="574">
          <cell r="G574" t="str">
            <v>561612219</v>
          </cell>
          <cell r="I574" t="str">
            <v>F</v>
          </cell>
          <cell r="L574">
            <v>27526</v>
          </cell>
          <cell r="N574" t="str">
            <v>94928</v>
          </cell>
        </row>
        <row r="575">
          <cell r="G575" t="str">
            <v>564472165</v>
          </cell>
          <cell r="I575" t="str">
            <v>F</v>
          </cell>
          <cell r="L575">
            <v>24811</v>
          </cell>
          <cell r="N575" t="str">
            <v>95363</v>
          </cell>
        </row>
        <row r="576">
          <cell r="G576" t="str">
            <v>550297719</v>
          </cell>
          <cell r="I576" t="str">
            <v>F</v>
          </cell>
          <cell r="L576">
            <v>21264</v>
          </cell>
          <cell r="N576" t="str">
            <v>93612</v>
          </cell>
        </row>
        <row r="577">
          <cell r="G577" t="str">
            <v>572350579</v>
          </cell>
          <cell r="I577" t="str">
            <v>F</v>
          </cell>
          <cell r="L577">
            <v>22123</v>
          </cell>
          <cell r="N577" t="str">
            <v>93722</v>
          </cell>
        </row>
        <row r="578">
          <cell r="G578" t="str">
            <v>563392407</v>
          </cell>
          <cell r="I578" t="str">
            <v>F</v>
          </cell>
          <cell r="L578">
            <v>22931</v>
          </cell>
          <cell r="N578" t="str">
            <v>93725</v>
          </cell>
        </row>
        <row r="579">
          <cell r="G579" t="str">
            <v>553064047</v>
          </cell>
          <cell r="I579" t="str">
            <v>F</v>
          </cell>
          <cell r="L579">
            <v>23043</v>
          </cell>
          <cell r="N579" t="str">
            <v>93662</v>
          </cell>
        </row>
        <row r="580">
          <cell r="G580" t="str">
            <v>546719294</v>
          </cell>
          <cell r="I580" t="str">
            <v>F</v>
          </cell>
          <cell r="L580">
            <v>23863</v>
          </cell>
          <cell r="N580" t="str">
            <v>93638</v>
          </cell>
        </row>
        <row r="581">
          <cell r="G581" t="str">
            <v>569834126</v>
          </cell>
          <cell r="I581" t="str">
            <v>F</v>
          </cell>
          <cell r="L581">
            <v>24843</v>
          </cell>
          <cell r="N581" t="str">
            <v>93710</v>
          </cell>
        </row>
        <row r="582">
          <cell r="G582" t="str">
            <v>558133776</v>
          </cell>
          <cell r="I582" t="str">
            <v>F</v>
          </cell>
          <cell r="L582">
            <v>25198</v>
          </cell>
          <cell r="N582" t="str">
            <v>93657</v>
          </cell>
        </row>
        <row r="583">
          <cell r="G583" t="str">
            <v>571676380</v>
          </cell>
          <cell r="I583" t="str">
            <v>F</v>
          </cell>
          <cell r="L583">
            <v>27669</v>
          </cell>
          <cell r="N583" t="str">
            <v>93301</v>
          </cell>
        </row>
        <row r="584">
          <cell r="G584" t="str">
            <v>552524284</v>
          </cell>
          <cell r="I584" t="str">
            <v>F</v>
          </cell>
          <cell r="L584">
            <v>14320</v>
          </cell>
          <cell r="N584" t="str">
            <v>95695</v>
          </cell>
        </row>
        <row r="585">
          <cell r="G585" t="str">
            <v>570745164</v>
          </cell>
          <cell r="I585" t="str">
            <v>F</v>
          </cell>
          <cell r="L585">
            <v>17467</v>
          </cell>
          <cell r="N585" t="str">
            <v>95661</v>
          </cell>
        </row>
        <row r="586">
          <cell r="G586" t="str">
            <v>571065494</v>
          </cell>
          <cell r="I586" t="str">
            <v>F</v>
          </cell>
          <cell r="L586">
            <v>19398</v>
          </cell>
          <cell r="N586" t="str">
            <v>95662</v>
          </cell>
        </row>
        <row r="587">
          <cell r="G587" t="str">
            <v>555061336</v>
          </cell>
          <cell r="I587" t="str">
            <v>F</v>
          </cell>
          <cell r="L587">
            <v>19515</v>
          </cell>
          <cell r="N587" t="str">
            <v>95834</v>
          </cell>
        </row>
        <row r="588">
          <cell r="G588" t="str">
            <v>567864079</v>
          </cell>
          <cell r="I588" t="str">
            <v>F</v>
          </cell>
          <cell r="L588">
            <v>19845</v>
          </cell>
          <cell r="N588" t="str">
            <v>95838</v>
          </cell>
        </row>
        <row r="589">
          <cell r="G589" t="str">
            <v>561933529</v>
          </cell>
          <cell r="I589" t="str">
            <v>F</v>
          </cell>
          <cell r="L589">
            <v>21085</v>
          </cell>
          <cell r="N589" t="str">
            <v>95823</v>
          </cell>
        </row>
        <row r="590">
          <cell r="G590" t="str">
            <v>585045955</v>
          </cell>
          <cell r="I590" t="str">
            <v>F</v>
          </cell>
          <cell r="L590">
            <v>21217</v>
          </cell>
          <cell r="N590" t="str">
            <v>95621</v>
          </cell>
        </row>
        <row r="591">
          <cell r="G591" t="str">
            <v>567373499</v>
          </cell>
          <cell r="I591" t="str">
            <v>F</v>
          </cell>
          <cell r="L591">
            <v>22271</v>
          </cell>
          <cell r="N591" t="str">
            <v>95831</v>
          </cell>
        </row>
        <row r="592">
          <cell r="G592" t="str">
            <v>410048885</v>
          </cell>
          <cell r="I592" t="str">
            <v>F</v>
          </cell>
          <cell r="L592">
            <v>22476</v>
          </cell>
          <cell r="N592" t="str">
            <v>95826</v>
          </cell>
        </row>
        <row r="593">
          <cell r="G593" t="str">
            <v>256941512</v>
          </cell>
          <cell r="I593" t="str">
            <v>F</v>
          </cell>
          <cell r="L593">
            <v>23670</v>
          </cell>
          <cell r="N593" t="str">
            <v>95621</v>
          </cell>
        </row>
        <row r="594">
          <cell r="G594" t="str">
            <v>530900796</v>
          </cell>
          <cell r="I594" t="str">
            <v>F</v>
          </cell>
          <cell r="L594">
            <v>23882</v>
          </cell>
          <cell r="N594" t="str">
            <v>95820</v>
          </cell>
        </row>
        <row r="595">
          <cell r="G595" t="str">
            <v>553796514</v>
          </cell>
          <cell r="I595" t="str">
            <v>F</v>
          </cell>
          <cell r="L595">
            <v>25693</v>
          </cell>
          <cell r="N595" t="str">
            <v>95670</v>
          </cell>
        </row>
        <row r="596">
          <cell r="G596" t="str">
            <v>561315015</v>
          </cell>
          <cell r="I596" t="str">
            <v>F</v>
          </cell>
          <cell r="L596">
            <v>26219</v>
          </cell>
          <cell r="N596" t="str">
            <v>95823</v>
          </cell>
        </row>
        <row r="597">
          <cell r="G597" t="str">
            <v>551994270</v>
          </cell>
          <cell r="I597" t="str">
            <v>F</v>
          </cell>
          <cell r="L597">
            <v>27037</v>
          </cell>
          <cell r="N597" t="str">
            <v>95758</v>
          </cell>
        </row>
        <row r="598">
          <cell r="G598" t="str">
            <v>560771062</v>
          </cell>
          <cell r="I598" t="str">
            <v>F</v>
          </cell>
          <cell r="L598">
            <v>27515</v>
          </cell>
          <cell r="N598" t="str">
            <v>95823</v>
          </cell>
        </row>
        <row r="599">
          <cell r="G599" t="str">
            <v>548517796</v>
          </cell>
          <cell r="I599" t="str">
            <v>F</v>
          </cell>
          <cell r="L599">
            <v>27890</v>
          </cell>
          <cell r="N599" t="str">
            <v>95820</v>
          </cell>
        </row>
        <row r="600">
          <cell r="G600" t="str">
            <v>569866269</v>
          </cell>
          <cell r="I600" t="str">
            <v>F</v>
          </cell>
          <cell r="L600">
            <v>19357</v>
          </cell>
          <cell r="N600" t="str">
            <v>95628</v>
          </cell>
        </row>
        <row r="601">
          <cell r="G601" t="str">
            <v>550495526</v>
          </cell>
          <cell r="I601" t="str">
            <v>F</v>
          </cell>
          <cell r="L601">
            <v>24643</v>
          </cell>
          <cell r="N601" t="str">
            <v>95828</v>
          </cell>
        </row>
        <row r="602">
          <cell r="G602" t="str">
            <v>562456762</v>
          </cell>
          <cell r="I602" t="str">
            <v>F</v>
          </cell>
          <cell r="L602">
            <v>28032</v>
          </cell>
          <cell r="N602" t="str">
            <v>95833</v>
          </cell>
        </row>
        <row r="603">
          <cell r="G603" t="str">
            <v>417021448</v>
          </cell>
          <cell r="I603" t="str">
            <v>M</v>
          </cell>
          <cell r="L603">
            <v>25411</v>
          </cell>
          <cell r="N603" t="str">
            <v>95843</v>
          </cell>
        </row>
        <row r="607">
          <cell r="G607" t="str">
            <v>559616304</v>
          </cell>
          <cell r="I607" t="str">
            <v>F</v>
          </cell>
          <cell r="L607">
            <v>26799</v>
          </cell>
          <cell r="N607" t="str">
            <v>94560</v>
          </cell>
        </row>
        <row r="608">
          <cell r="G608" t="str">
            <v>205404943</v>
          </cell>
          <cell r="I608" t="str">
            <v>F</v>
          </cell>
          <cell r="L608">
            <v>18363</v>
          </cell>
          <cell r="N608" t="str">
            <v>91202</v>
          </cell>
        </row>
        <row r="609">
          <cell r="G609" t="str">
            <v>552060231</v>
          </cell>
          <cell r="I609" t="str">
            <v>F</v>
          </cell>
          <cell r="L609">
            <v>23476</v>
          </cell>
          <cell r="N609" t="str">
            <v>91744</v>
          </cell>
        </row>
        <row r="610">
          <cell r="G610" t="str">
            <v>549396410</v>
          </cell>
          <cell r="I610" t="str">
            <v>F</v>
          </cell>
          <cell r="L610">
            <v>24400</v>
          </cell>
          <cell r="N610" t="str">
            <v>91732</v>
          </cell>
        </row>
        <row r="611">
          <cell r="G611" t="str">
            <v>608012060</v>
          </cell>
          <cell r="I611" t="str">
            <v>F</v>
          </cell>
          <cell r="L611">
            <v>24598</v>
          </cell>
          <cell r="N611" t="str">
            <v>91206</v>
          </cell>
        </row>
        <row r="612">
          <cell r="G612" t="str">
            <v>552909271</v>
          </cell>
          <cell r="I612" t="str">
            <v>M</v>
          </cell>
          <cell r="L612">
            <v>20008</v>
          </cell>
          <cell r="N612" t="str">
            <v>91792</v>
          </cell>
        </row>
        <row r="613">
          <cell r="G613" t="str">
            <v>571061454</v>
          </cell>
          <cell r="I613" t="str">
            <v>F</v>
          </cell>
          <cell r="L613">
            <v>21305</v>
          </cell>
          <cell r="N613" t="str">
            <v>94588</v>
          </cell>
        </row>
        <row r="614">
          <cell r="G614" t="str">
            <v>549579662</v>
          </cell>
          <cell r="I614" t="str">
            <v>F</v>
          </cell>
          <cell r="L614">
            <v>23884</v>
          </cell>
          <cell r="N614" t="str">
            <v>94541</v>
          </cell>
        </row>
        <row r="615">
          <cell r="G615" t="str">
            <v>171406769</v>
          </cell>
          <cell r="I615" t="str">
            <v>F</v>
          </cell>
          <cell r="L615">
            <v>18067</v>
          </cell>
          <cell r="N615" t="str">
            <v>93726</v>
          </cell>
        </row>
        <row r="616">
          <cell r="G616" t="str">
            <v>572064945</v>
          </cell>
          <cell r="I616" t="str">
            <v>F</v>
          </cell>
          <cell r="L616">
            <v>20379</v>
          </cell>
          <cell r="N616" t="str">
            <v>93702</v>
          </cell>
        </row>
        <row r="617">
          <cell r="G617" t="str">
            <v>564177385</v>
          </cell>
          <cell r="I617" t="str">
            <v>F</v>
          </cell>
          <cell r="L617">
            <v>23604</v>
          </cell>
          <cell r="N617" t="str">
            <v>93257</v>
          </cell>
        </row>
        <row r="618">
          <cell r="G618" t="str">
            <v>562330637</v>
          </cell>
          <cell r="I618" t="str">
            <v>F</v>
          </cell>
          <cell r="L618">
            <v>21271</v>
          </cell>
          <cell r="N618" t="str">
            <v>95350</v>
          </cell>
        </row>
        <row r="619">
          <cell r="G619" t="str">
            <v>551155412</v>
          </cell>
          <cell r="I619" t="str">
            <v>F</v>
          </cell>
          <cell r="L619">
            <v>20674</v>
          </cell>
          <cell r="N619" t="str">
            <v>95608</v>
          </cell>
        </row>
        <row r="620">
          <cell r="G620" t="str">
            <v>372724279</v>
          </cell>
          <cell r="I620" t="str">
            <v>F</v>
          </cell>
          <cell r="L620">
            <v>21472</v>
          </cell>
          <cell r="N620" t="str">
            <v>95688</v>
          </cell>
        </row>
        <row r="621">
          <cell r="G621" t="str">
            <v>552390025</v>
          </cell>
          <cell r="I621" t="str">
            <v>F</v>
          </cell>
          <cell r="L621">
            <v>23034</v>
          </cell>
          <cell r="N621" t="str">
            <v>95639</v>
          </cell>
        </row>
        <row r="622">
          <cell r="G622" t="str">
            <v>552113701</v>
          </cell>
          <cell r="I622" t="str">
            <v>F</v>
          </cell>
          <cell r="L622">
            <v>25044</v>
          </cell>
          <cell r="N622" t="str">
            <v>95608</v>
          </cell>
        </row>
        <row r="623">
          <cell r="G623" t="str">
            <v>180409244</v>
          </cell>
          <cell r="I623" t="str">
            <v>M</v>
          </cell>
          <cell r="L623">
            <v>18480</v>
          </cell>
          <cell r="N623" t="str">
            <v>95630</v>
          </cell>
        </row>
        <row r="624">
          <cell r="G624" t="str">
            <v>556876118</v>
          </cell>
          <cell r="I624" t="str">
            <v>M</v>
          </cell>
          <cell r="L624">
            <v>25454</v>
          </cell>
          <cell r="N624" t="str">
            <v>95648</v>
          </cell>
        </row>
        <row r="625">
          <cell r="G625" t="str">
            <v>548435126</v>
          </cell>
          <cell r="I625" t="str">
            <v>F</v>
          </cell>
          <cell r="L625">
            <v>26513</v>
          </cell>
          <cell r="N625" t="str">
            <v>95691</v>
          </cell>
        </row>
        <row r="629">
          <cell r="G629" t="str">
            <v>395444236</v>
          </cell>
          <cell r="I629" t="str">
            <v>F</v>
          </cell>
          <cell r="L629">
            <v>16356</v>
          </cell>
          <cell r="N629" t="str">
            <v>94501</v>
          </cell>
        </row>
        <row r="630">
          <cell r="G630" t="str">
            <v>199505004</v>
          </cell>
          <cell r="I630" t="str">
            <v>M</v>
          </cell>
          <cell r="L630">
            <v>21256</v>
          </cell>
          <cell r="N630" t="str">
            <v>92679</v>
          </cell>
        </row>
        <row r="631">
          <cell r="G631" t="str">
            <v>551754427</v>
          </cell>
          <cell r="I631" t="str">
            <v>F</v>
          </cell>
          <cell r="L631">
            <v>19311</v>
          </cell>
          <cell r="N631" t="str">
            <v>91020</v>
          </cell>
        </row>
        <row r="632">
          <cell r="G632" t="str">
            <v>613344560</v>
          </cell>
          <cell r="I632" t="str">
            <v>F</v>
          </cell>
          <cell r="L632">
            <v>20093</v>
          </cell>
          <cell r="N632" t="str">
            <v>90046</v>
          </cell>
        </row>
        <row r="633">
          <cell r="G633" t="str">
            <v>604582157</v>
          </cell>
          <cell r="I633" t="str">
            <v>F</v>
          </cell>
          <cell r="L633">
            <v>21531</v>
          </cell>
          <cell r="N633" t="str">
            <v>91505</v>
          </cell>
        </row>
        <row r="634">
          <cell r="G634" t="str">
            <v>573083208</v>
          </cell>
          <cell r="I634" t="str">
            <v>F</v>
          </cell>
          <cell r="L634">
            <v>21608</v>
          </cell>
          <cell r="N634" t="str">
            <v>92371</v>
          </cell>
        </row>
        <row r="635">
          <cell r="G635" t="str">
            <v>566692709</v>
          </cell>
          <cell r="I635" t="str">
            <v>F</v>
          </cell>
          <cell r="L635">
            <v>23389</v>
          </cell>
          <cell r="N635" t="str">
            <v>92335</v>
          </cell>
        </row>
        <row r="636">
          <cell r="G636" t="str">
            <v>568850812</v>
          </cell>
          <cell r="I636" t="str">
            <v>F</v>
          </cell>
          <cell r="L636">
            <v>23566</v>
          </cell>
          <cell r="N636" t="str">
            <v>91350</v>
          </cell>
        </row>
        <row r="637">
          <cell r="G637" t="str">
            <v>550177580</v>
          </cell>
          <cell r="I637" t="str">
            <v>F</v>
          </cell>
          <cell r="L637">
            <v>24434</v>
          </cell>
          <cell r="N637" t="str">
            <v>92376</v>
          </cell>
        </row>
        <row r="638">
          <cell r="G638" t="str">
            <v>567991163</v>
          </cell>
          <cell r="I638" t="str">
            <v>M</v>
          </cell>
          <cell r="L638">
            <v>23563</v>
          </cell>
          <cell r="N638" t="str">
            <v>93550</v>
          </cell>
        </row>
        <row r="639">
          <cell r="G639" t="str">
            <v>564255941</v>
          </cell>
          <cell r="I639" t="str">
            <v>M</v>
          </cell>
          <cell r="L639">
            <v>24361</v>
          </cell>
          <cell r="N639" t="str">
            <v>91702</v>
          </cell>
        </row>
        <row r="640">
          <cell r="G640" t="str">
            <v>550491717</v>
          </cell>
          <cell r="I640" t="str">
            <v>M</v>
          </cell>
          <cell r="L640">
            <v>24588</v>
          </cell>
          <cell r="N640" t="str">
            <v>92308</v>
          </cell>
        </row>
        <row r="641">
          <cell r="G641" t="str">
            <v>548068723</v>
          </cell>
          <cell r="I641" t="str">
            <v>F</v>
          </cell>
          <cell r="L641">
            <v>20011</v>
          </cell>
          <cell r="N641" t="str">
            <v>93060</v>
          </cell>
        </row>
        <row r="642">
          <cell r="G642" t="str">
            <v>556339566</v>
          </cell>
          <cell r="I642" t="str">
            <v>F</v>
          </cell>
          <cell r="L642">
            <v>21843</v>
          </cell>
          <cell r="N642" t="str">
            <v>92582</v>
          </cell>
        </row>
        <row r="643">
          <cell r="G643" t="str">
            <v>607382064</v>
          </cell>
          <cell r="I643" t="str">
            <v>F</v>
          </cell>
          <cell r="L643">
            <v>22309</v>
          </cell>
          <cell r="N643" t="str">
            <v>93030</v>
          </cell>
        </row>
        <row r="644">
          <cell r="G644" t="str">
            <v>521313906</v>
          </cell>
          <cell r="I644" t="str">
            <v>F</v>
          </cell>
          <cell r="L644">
            <v>24324</v>
          </cell>
          <cell r="N644" t="str">
            <v>92808</v>
          </cell>
        </row>
        <row r="645">
          <cell r="G645" t="str">
            <v>560519845</v>
          </cell>
          <cell r="I645" t="str">
            <v>M</v>
          </cell>
          <cell r="L645">
            <v>22880</v>
          </cell>
          <cell r="N645" t="str">
            <v>92555</v>
          </cell>
        </row>
        <row r="646">
          <cell r="G646" t="str">
            <v>548878797</v>
          </cell>
          <cell r="I646" t="str">
            <v>F</v>
          </cell>
          <cell r="L646">
            <v>14600</v>
          </cell>
          <cell r="N646" t="str">
            <v>95110</v>
          </cell>
        </row>
        <row r="647">
          <cell r="G647" t="str">
            <v>550457828</v>
          </cell>
          <cell r="I647" t="str">
            <v>F</v>
          </cell>
          <cell r="L647">
            <v>19104</v>
          </cell>
          <cell r="N647" t="str">
            <v>94564</v>
          </cell>
        </row>
        <row r="648">
          <cell r="G648" t="str">
            <v>546497419</v>
          </cell>
          <cell r="I648" t="str">
            <v>F</v>
          </cell>
          <cell r="L648">
            <v>19329</v>
          </cell>
          <cell r="N648" t="str">
            <v>94080</v>
          </cell>
        </row>
        <row r="649">
          <cell r="G649" t="str">
            <v>447584770</v>
          </cell>
          <cell r="I649" t="str">
            <v>F</v>
          </cell>
          <cell r="L649">
            <v>20406</v>
          </cell>
          <cell r="N649" t="str">
            <v>94115</v>
          </cell>
        </row>
        <row r="650">
          <cell r="G650" t="str">
            <v>557044788</v>
          </cell>
          <cell r="I650" t="str">
            <v>F</v>
          </cell>
          <cell r="L650">
            <v>21064</v>
          </cell>
          <cell r="N650" t="str">
            <v>94117</v>
          </cell>
        </row>
        <row r="651">
          <cell r="G651" t="str">
            <v>566797988</v>
          </cell>
          <cell r="I651" t="str">
            <v>F</v>
          </cell>
          <cell r="L651">
            <v>25265</v>
          </cell>
          <cell r="N651" t="str">
            <v>94952</v>
          </cell>
        </row>
        <row r="652">
          <cell r="G652" t="str">
            <v>607500733</v>
          </cell>
          <cell r="I652" t="str">
            <v>F</v>
          </cell>
          <cell r="L652">
            <v>26243</v>
          </cell>
          <cell r="N652" t="str">
            <v>94132</v>
          </cell>
        </row>
        <row r="653">
          <cell r="G653" t="str">
            <v>554707583</v>
          </cell>
          <cell r="I653" t="str">
            <v>M</v>
          </cell>
          <cell r="L653">
            <v>18380</v>
          </cell>
          <cell r="N653" t="str">
            <v>95401</v>
          </cell>
        </row>
        <row r="654">
          <cell r="G654" t="str">
            <v>551339038</v>
          </cell>
          <cell r="I654" t="str">
            <v>M</v>
          </cell>
          <cell r="L654">
            <v>23703</v>
          </cell>
          <cell r="N654" t="str">
            <v>94521</v>
          </cell>
        </row>
        <row r="655">
          <cell r="G655" t="str">
            <v>520844942</v>
          </cell>
          <cell r="I655" t="str">
            <v>F</v>
          </cell>
          <cell r="L655">
            <v>22387</v>
          </cell>
          <cell r="N655" t="str">
            <v>95023</v>
          </cell>
        </row>
        <row r="656">
          <cell r="G656" t="str">
            <v>546788821</v>
          </cell>
          <cell r="I656" t="str">
            <v>F</v>
          </cell>
          <cell r="L656">
            <v>19575</v>
          </cell>
          <cell r="N656" t="str">
            <v>93309</v>
          </cell>
        </row>
        <row r="657">
          <cell r="G657" t="str">
            <v>546139542</v>
          </cell>
          <cell r="I657" t="str">
            <v>F</v>
          </cell>
          <cell r="L657">
            <v>20831</v>
          </cell>
          <cell r="N657" t="str">
            <v>93727</v>
          </cell>
        </row>
        <row r="658">
          <cell r="G658" t="str">
            <v>563156453</v>
          </cell>
          <cell r="I658" t="str">
            <v>F</v>
          </cell>
          <cell r="L658">
            <v>21104</v>
          </cell>
          <cell r="N658" t="str">
            <v>93726</v>
          </cell>
        </row>
        <row r="659">
          <cell r="G659" t="str">
            <v>569373932</v>
          </cell>
          <cell r="I659" t="str">
            <v>F</v>
          </cell>
          <cell r="L659">
            <v>22151</v>
          </cell>
          <cell r="N659" t="str">
            <v>93705</v>
          </cell>
        </row>
        <row r="660">
          <cell r="G660" t="str">
            <v>398542403</v>
          </cell>
          <cell r="I660" t="str">
            <v>F</v>
          </cell>
          <cell r="L660">
            <v>22368</v>
          </cell>
          <cell r="N660" t="str">
            <v>93722</v>
          </cell>
        </row>
        <row r="661">
          <cell r="G661" t="str">
            <v>568657072</v>
          </cell>
          <cell r="I661" t="str">
            <v>F</v>
          </cell>
          <cell r="L661">
            <v>24994</v>
          </cell>
          <cell r="N661" t="str">
            <v>93313</v>
          </cell>
        </row>
        <row r="662">
          <cell r="G662" t="str">
            <v>566290075</v>
          </cell>
          <cell r="I662" t="str">
            <v>F</v>
          </cell>
          <cell r="L662">
            <v>26344</v>
          </cell>
          <cell r="N662" t="str">
            <v>93313</v>
          </cell>
        </row>
        <row r="663">
          <cell r="G663" t="str">
            <v>551580124</v>
          </cell>
          <cell r="I663" t="str">
            <v>M</v>
          </cell>
          <cell r="L663">
            <v>15624</v>
          </cell>
          <cell r="N663" t="str">
            <v>93644</v>
          </cell>
        </row>
        <row r="664">
          <cell r="G664" t="str">
            <v>545727653</v>
          </cell>
          <cell r="I664" t="str">
            <v>M</v>
          </cell>
          <cell r="L664">
            <v>18541</v>
          </cell>
          <cell r="N664" t="str">
            <v>95340</v>
          </cell>
        </row>
        <row r="665">
          <cell r="G665" t="str">
            <v>560865548</v>
          </cell>
          <cell r="I665" t="str">
            <v>M</v>
          </cell>
          <cell r="L665">
            <v>19169</v>
          </cell>
          <cell r="N665" t="str">
            <v>93726</v>
          </cell>
        </row>
        <row r="666">
          <cell r="G666" t="str">
            <v>563378363</v>
          </cell>
          <cell r="I666" t="str">
            <v>M</v>
          </cell>
          <cell r="L666">
            <v>22146</v>
          </cell>
          <cell r="N666" t="str">
            <v>95340</v>
          </cell>
        </row>
        <row r="667">
          <cell r="G667" t="str">
            <v>573682514</v>
          </cell>
          <cell r="I667" t="str">
            <v>F</v>
          </cell>
          <cell r="L667">
            <v>17264</v>
          </cell>
          <cell r="N667" t="str">
            <v>95356</v>
          </cell>
        </row>
        <row r="668">
          <cell r="G668" t="str">
            <v>551273221</v>
          </cell>
          <cell r="I668" t="str">
            <v>F</v>
          </cell>
          <cell r="L668">
            <v>20676</v>
          </cell>
          <cell r="N668" t="str">
            <v>95355</v>
          </cell>
        </row>
        <row r="669">
          <cell r="G669" t="str">
            <v>102581106</v>
          </cell>
          <cell r="I669" t="str">
            <v>M</v>
          </cell>
          <cell r="L669">
            <v>25687</v>
          </cell>
          <cell r="N669" t="str">
            <v>93706</v>
          </cell>
        </row>
        <row r="670">
          <cell r="G670" t="str">
            <v>135340008</v>
          </cell>
          <cell r="I670" t="str">
            <v>F</v>
          </cell>
          <cell r="L670">
            <v>16232</v>
          </cell>
          <cell r="N670" t="str">
            <v>94533</v>
          </cell>
        </row>
        <row r="671">
          <cell r="G671" t="str">
            <v>554802428</v>
          </cell>
          <cell r="I671" t="str">
            <v>F</v>
          </cell>
          <cell r="L671">
            <v>17445</v>
          </cell>
          <cell r="N671" t="str">
            <v>95819</v>
          </cell>
        </row>
        <row r="672">
          <cell r="G672" t="str">
            <v>553291789</v>
          </cell>
          <cell r="I672" t="str">
            <v>F</v>
          </cell>
          <cell r="L672">
            <v>18509</v>
          </cell>
          <cell r="N672" t="str">
            <v>95610</v>
          </cell>
        </row>
        <row r="673">
          <cell r="G673" t="str">
            <v>621367890</v>
          </cell>
          <cell r="I673" t="str">
            <v>F</v>
          </cell>
          <cell r="L673">
            <v>18655</v>
          </cell>
          <cell r="N673" t="str">
            <v>95758</v>
          </cell>
        </row>
        <row r="674">
          <cell r="G674" t="str">
            <v>548982039</v>
          </cell>
          <cell r="I674" t="str">
            <v>F</v>
          </cell>
          <cell r="L674">
            <v>19538</v>
          </cell>
          <cell r="N674" t="str">
            <v>95831</v>
          </cell>
        </row>
        <row r="675">
          <cell r="G675" t="str">
            <v>569210292</v>
          </cell>
          <cell r="I675" t="str">
            <v>F</v>
          </cell>
          <cell r="L675">
            <v>20378</v>
          </cell>
          <cell r="N675" t="str">
            <v>95820</v>
          </cell>
        </row>
        <row r="676">
          <cell r="G676" t="str">
            <v>573042068</v>
          </cell>
          <cell r="I676" t="str">
            <v>F</v>
          </cell>
          <cell r="L676">
            <v>20703</v>
          </cell>
          <cell r="N676" t="str">
            <v>94533</v>
          </cell>
        </row>
        <row r="677">
          <cell r="G677" t="str">
            <v>559736209</v>
          </cell>
          <cell r="I677" t="str">
            <v>F</v>
          </cell>
          <cell r="L677">
            <v>20723</v>
          </cell>
          <cell r="N677" t="str">
            <v>95828</v>
          </cell>
        </row>
        <row r="678">
          <cell r="G678" t="str">
            <v>549194825</v>
          </cell>
          <cell r="I678" t="str">
            <v>F</v>
          </cell>
          <cell r="L678">
            <v>20923</v>
          </cell>
          <cell r="N678" t="str">
            <v>95821</v>
          </cell>
        </row>
        <row r="679">
          <cell r="G679" t="str">
            <v>570233631</v>
          </cell>
          <cell r="I679" t="str">
            <v>F</v>
          </cell>
          <cell r="L679">
            <v>20965</v>
          </cell>
          <cell r="N679" t="str">
            <v>95662</v>
          </cell>
        </row>
        <row r="680">
          <cell r="G680" t="str">
            <v>567298604</v>
          </cell>
          <cell r="I680" t="str">
            <v>F</v>
          </cell>
          <cell r="L680">
            <v>21063</v>
          </cell>
          <cell r="N680" t="str">
            <v>95831</v>
          </cell>
        </row>
        <row r="681">
          <cell r="G681" t="str">
            <v>550375514</v>
          </cell>
          <cell r="I681" t="str">
            <v>F</v>
          </cell>
          <cell r="L681">
            <v>21254</v>
          </cell>
          <cell r="N681" t="str">
            <v>95833</v>
          </cell>
        </row>
        <row r="682">
          <cell r="G682" t="str">
            <v>569231443</v>
          </cell>
          <cell r="I682" t="str">
            <v>F</v>
          </cell>
          <cell r="L682">
            <v>21546</v>
          </cell>
          <cell r="N682" t="str">
            <v>95815</v>
          </cell>
        </row>
        <row r="683">
          <cell r="G683" t="str">
            <v>568412136</v>
          </cell>
          <cell r="I683" t="str">
            <v>F</v>
          </cell>
          <cell r="L683">
            <v>21963</v>
          </cell>
          <cell r="N683" t="str">
            <v>95610</v>
          </cell>
        </row>
        <row r="684">
          <cell r="G684" t="str">
            <v>556845398</v>
          </cell>
          <cell r="I684" t="str">
            <v>F</v>
          </cell>
          <cell r="L684">
            <v>22063</v>
          </cell>
          <cell r="N684" t="str">
            <v>95843</v>
          </cell>
        </row>
        <row r="685">
          <cell r="G685" t="str">
            <v>551291750</v>
          </cell>
          <cell r="I685" t="str">
            <v>F</v>
          </cell>
          <cell r="L685">
            <v>22105</v>
          </cell>
          <cell r="N685" t="str">
            <v>95621</v>
          </cell>
        </row>
        <row r="686">
          <cell r="G686" t="str">
            <v>619389279</v>
          </cell>
          <cell r="I686" t="str">
            <v>F</v>
          </cell>
          <cell r="L686">
            <v>22211</v>
          </cell>
          <cell r="N686" t="str">
            <v>95828</v>
          </cell>
        </row>
        <row r="687">
          <cell r="G687" t="str">
            <v>418118787</v>
          </cell>
          <cell r="I687" t="str">
            <v>F</v>
          </cell>
          <cell r="L687">
            <v>22268</v>
          </cell>
          <cell r="N687" t="str">
            <v>95864</v>
          </cell>
        </row>
        <row r="688">
          <cell r="G688" t="str">
            <v>427231815</v>
          </cell>
          <cell r="I688" t="str">
            <v>F</v>
          </cell>
          <cell r="L688">
            <v>22283</v>
          </cell>
          <cell r="N688" t="str">
            <v>95823</v>
          </cell>
        </row>
        <row r="689">
          <cell r="G689" t="str">
            <v>557918212</v>
          </cell>
          <cell r="I689" t="str">
            <v>F</v>
          </cell>
          <cell r="L689">
            <v>22459</v>
          </cell>
          <cell r="N689" t="str">
            <v>95843</v>
          </cell>
        </row>
        <row r="690">
          <cell r="G690" t="str">
            <v>572110665</v>
          </cell>
          <cell r="I690" t="str">
            <v>F</v>
          </cell>
          <cell r="L690">
            <v>22583</v>
          </cell>
          <cell r="N690" t="str">
            <v>95628</v>
          </cell>
        </row>
        <row r="691">
          <cell r="G691" t="str">
            <v>570458560</v>
          </cell>
          <cell r="I691" t="str">
            <v>F</v>
          </cell>
          <cell r="L691">
            <v>22994</v>
          </cell>
          <cell r="N691" t="str">
            <v>95610</v>
          </cell>
        </row>
        <row r="692">
          <cell r="G692" t="str">
            <v>555063530</v>
          </cell>
          <cell r="I692" t="str">
            <v>F</v>
          </cell>
          <cell r="L692">
            <v>23190</v>
          </cell>
          <cell r="N692" t="str">
            <v>95747</v>
          </cell>
        </row>
        <row r="693">
          <cell r="G693" t="str">
            <v>566028698</v>
          </cell>
          <cell r="I693" t="str">
            <v>F</v>
          </cell>
          <cell r="L693">
            <v>25485</v>
          </cell>
          <cell r="N693" t="str">
            <v>95661</v>
          </cell>
        </row>
        <row r="694">
          <cell r="G694" t="str">
            <v>415704014</v>
          </cell>
          <cell r="I694" t="str">
            <v>M</v>
          </cell>
          <cell r="L694">
            <v>16589</v>
          </cell>
          <cell r="N694" t="str">
            <v>95746</v>
          </cell>
        </row>
        <row r="695">
          <cell r="G695" t="str">
            <v>567861328</v>
          </cell>
          <cell r="I695" t="str">
            <v>M</v>
          </cell>
          <cell r="L695">
            <v>18487</v>
          </cell>
          <cell r="N695" t="str">
            <v>95624</v>
          </cell>
        </row>
        <row r="696">
          <cell r="G696" t="str">
            <v>552374241</v>
          </cell>
          <cell r="I696" t="str">
            <v>M</v>
          </cell>
          <cell r="L696">
            <v>18520</v>
          </cell>
          <cell r="N696" t="str">
            <v>95758</v>
          </cell>
        </row>
        <row r="697">
          <cell r="G697" t="str">
            <v>559965152</v>
          </cell>
          <cell r="I697" t="str">
            <v>M</v>
          </cell>
          <cell r="L697">
            <v>19891</v>
          </cell>
          <cell r="N697" t="str">
            <v>95765</v>
          </cell>
        </row>
        <row r="698">
          <cell r="G698" t="str">
            <v>214761654</v>
          </cell>
          <cell r="I698" t="str">
            <v>M</v>
          </cell>
          <cell r="L698">
            <v>20972</v>
          </cell>
          <cell r="N698" t="str">
            <v>95828</v>
          </cell>
        </row>
        <row r="699">
          <cell r="G699" t="str">
            <v>380608882</v>
          </cell>
          <cell r="I699" t="str">
            <v>M</v>
          </cell>
          <cell r="L699">
            <v>21189</v>
          </cell>
          <cell r="N699" t="str">
            <v>95817</v>
          </cell>
        </row>
        <row r="700">
          <cell r="G700" t="str">
            <v>562878387</v>
          </cell>
          <cell r="I700" t="str">
            <v>M</v>
          </cell>
          <cell r="L700">
            <v>21299</v>
          </cell>
          <cell r="N700" t="str">
            <v>95815</v>
          </cell>
        </row>
        <row r="701">
          <cell r="G701" t="str">
            <v>570374519</v>
          </cell>
          <cell r="I701" t="str">
            <v>M</v>
          </cell>
          <cell r="L701">
            <v>21798</v>
          </cell>
          <cell r="N701" t="str">
            <v>95747</v>
          </cell>
        </row>
        <row r="702">
          <cell r="G702" t="str">
            <v>402948536</v>
          </cell>
          <cell r="I702" t="str">
            <v>M</v>
          </cell>
          <cell r="L702">
            <v>22093</v>
          </cell>
          <cell r="N702" t="str">
            <v>95822</v>
          </cell>
        </row>
        <row r="703">
          <cell r="G703" t="str">
            <v>571455631</v>
          </cell>
          <cell r="I703" t="str">
            <v>M</v>
          </cell>
          <cell r="L703">
            <v>22398</v>
          </cell>
          <cell r="N703" t="str">
            <v>95823</v>
          </cell>
        </row>
        <row r="704">
          <cell r="G704" t="str">
            <v>503789242</v>
          </cell>
          <cell r="I704" t="str">
            <v>M</v>
          </cell>
          <cell r="L704">
            <v>22822</v>
          </cell>
          <cell r="N704" t="str">
            <v>95827</v>
          </cell>
        </row>
        <row r="705">
          <cell r="G705" t="str">
            <v>227119499</v>
          </cell>
          <cell r="I705" t="str">
            <v>M</v>
          </cell>
          <cell r="L705">
            <v>23449</v>
          </cell>
          <cell r="N705" t="str">
            <v>94533</v>
          </cell>
        </row>
        <row r="706">
          <cell r="G706" t="str">
            <v>560438085</v>
          </cell>
          <cell r="I706" t="str">
            <v>F</v>
          </cell>
          <cell r="L706">
            <v>26869</v>
          </cell>
          <cell r="N706" t="str">
            <v>94605</v>
          </cell>
        </row>
        <row r="707">
          <cell r="G707" t="str">
            <v>610445521</v>
          </cell>
          <cell r="I707" t="str">
            <v>F</v>
          </cell>
          <cell r="L707">
            <v>19877</v>
          </cell>
          <cell r="N707" t="str">
            <v>95822</v>
          </cell>
        </row>
        <row r="708">
          <cell r="G708" t="str">
            <v>554553708</v>
          </cell>
          <cell r="I708" t="str">
            <v>F</v>
          </cell>
          <cell r="L708">
            <v>20070</v>
          </cell>
          <cell r="N708" t="str">
            <v>95843</v>
          </cell>
        </row>
        <row r="709">
          <cell r="G709" t="str">
            <v>548131895</v>
          </cell>
          <cell r="I709" t="str">
            <v>F</v>
          </cell>
          <cell r="L709">
            <v>22410</v>
          </cell>
          <cell r="N709" t="str">
            <v>95829</v>
          </cell>
        </row>
        <row r="710">
          <cell r="G710" t="str">
            <v>593249616</v>
          </cell>
          <cell r="I710" t="str">
            <v>F</v>
          </cell>
          <cell r="L710">
            <v>24507</v>
          </cell>
          <cell r="N710" t="str">
            <v>95610</v>
          </cell>
        </row>
        <row r="711">
          <cell r="G711" t="str">
            <v>576252398</v>
          </cell>
          <cell r="I711" t="str">
            <v>F</v>
          </cell>
          <cell r="L711">
            <v>24748</v>
          </cell>
          <cell r="N711" t="str">
            <v>95815</v>
          </cell>
        </row>
        <row r="712">
          <cell r="G712" t="str">
            <v>551414758</v>
          </cell>
          <cell r="I712" t="str">
            <v>F</v>
          </cell>
          <cell r="L712">
            <v>26035</v>
          </cell>
          <cell r="N712" t="str">
            <v>95747</v>
          </cell>
        </row>
        <row r="713">
          <cell r="G713" t="str">
            <v>400643898</v>
          </cell>
          <cell r="I713" t="str">
            <v>M</v>
          </cell>
          <cell r="L713">
            <v>18099</v>
          </cell>
          <cell r="N713" t="str">
            <v>95628</v>
          </cell>
        </row>
        <row r="714">
          <cell r="G714" t="str">
            <v>573967721</v>
          </cell>
          <cell r="I714" t="str">
            <v>M</v>
          </cell>
          <cell r="L714">
            <v>19714</v>
          </cell>
          <cell r="N714" t="str">
            <v>95650</v>
          </cell>
        </row>
        <row r="715">
          <cell r="G715" t="str">
            <v>602382328</v>
          </cell>
          <cell r="I715" t="str">
            <v>M</v>
          </cell>
          <cell r="L715">
            <v>20300</v>
          </cell>
          <cell r="N715" t="str">
            <v>95758</v>
          </cell>
        </row>
      </sheetData>
      <sheetData sheetId="4"/>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STRUCTIONS RESP"/>
      <sheetName val="INSTRUCTIONS NON-RES"/>
      <sheetName val="IMPORTANT INFORMATION"/>
      <sheetName val="Client's data"/>
      <sheetName val="Presentation"/>
      <sheetName val="DATA2"/>
      <sheetName val="DATA"/>
      <sheetName val="DATA2 RESP"/>
      <sheetName val="DATA RESP"/>
      <sheetName val="DATA NON-RE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O"/>
      <sheetName val="fully ins"/>
      <sheetName val="Fully Ins UW Assumptions"/>
      <sheetName val="ASO UW Assumptions"/>
      <sheetName val="Flex Fund exhibit"/>
      <sheetName val="Flex Fund HMO exhibit"/>
      <sheetName val="wkst"/>
      <sheetName val="rating comparison"/>
      <sheetName val="margin"/>
      <sheetName val="Sheet1"/>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Main"/>
      <sheetName val="Output"/>
      <sheetName val="Group Size Factors"/>
      <sheetName val="Contract Size"/>
      <sheetName val="Reference"/>
    </sheetNames>
    <sheetDataSet>
      <sheetData sheetId="0">
        <row r="2">
          <cell r="B2">
            <v>38353</v>
          </cell>
        </row>
        <row r="3">
          <cell r="B3">
            <v>38384</v>
          </cell>
        </row>
        <row r="4">
          <cell r="B4">
            <v>38412</v>
          </cell>
        </row>
        <row r="5">
          <cell r="B5">
            <v>38443</v>
          </cell>
        </row>
        <row r="6">
          <cell r="B6">
            <v>38473</v>
          </cell>
        </row>
        <row r="7">
          <cell r="B7">
            <v>38504</v>
          </cell>
        </row>
        <row r="8">
          <cell r="B8">
            <v>38534</v>
          </cell>
        </row>
        <row r="9">
          <cell r="B9">
            <v>38565</v>
          </cell>
        </row>
        <row r="10">
          <cell r="B10">
            <v>38596</v>
          </cell>
        </row>
        <row r="11">
          <cell r="B11">
            <v>38626</v>
          </cell>
        </row>
        <row r="12">
          <cell r="B12">
            <v>38657</v>
          </cell>
        </row>
        <row r="13">
          <cell r="B13">
            <v>38687</v>
          </cell>
        </row>
        <row r="14">
          <cell r="B14">
            <v>38718</v>
          </cell>
        </row>
        <row r="15">
          <cell r="B15">
            <v>38749</v>
          </cell>
        </row>
        <row r="16">
          <cell r="B16">
            <v>38777</v>
          </cell>
        </row>
        <row r="17">
          <cell r="B17">
            <v>38808</v>
          </cell>
        </row>
        <row r="18">
          <cell r="B18">
            <v>38838</v>
          </cell>
        </row>
        <row r="19">
          <cell r="B19">
            <v>38869</v>
          </cell>
        </row>
        <row r="20">
          <cell r="B20">
            <v>38899</v>
          </cell>
        </row>
        <row r="21">
          <cell r="B21">
            <v>38930</v>
          </cell>
        </row>
        <row r="22">
          <cell r="B22">
            <v>38961</v>
          </cell>
        </row>
        <row r="23">
          <cell r="B23">
            <v>38991</v>
          </cell>
        </row>
        <row r="24">
          <cell r="B24">
            <v>39022</v>
          </cell>
        </row>
        <row r="25">
          <cell r="B25">
            <v>39052</v>
          </cell>
        </row>
        <row r="26">
          <cell r="B26">
            <v>39083</v>
          </cell>
        </row>
      </sheetData>
      <sheetData sheetId="1" refreshError="1"/>
      <sheetData sheetId="2"/>
      <sheetData sheetId="3" refreshError="1"/>
      <sheetData sheetId="4" refreshError="1"/>
      <sheetData sheetId="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Worksheet Names"/>
      <sheetName val="Plan Design(1)"/>
      <sheetName val="Plan Design(2)"/>
      <sheetName val="FQuote(1)"/>
      <sheetName val="FQuote(2)"/>
      <sheetName val="Hosp(1)"/>
      <sheetName val="Doc(1)"/>
      <sheetName val="Access"/>
      <sheetName val="Census"/>
      <sheetName val="Rate History"/>
      <sheetName val="Enroll Prem"/>
      <sheetName val="Enrollment History"/>
      <sheetName val="Shock Claims"/>
      <sheetName val="Risk Eval"/>
      <sheetName val="Prelim Med"/>
      <sheetName val="Hold Harmless"/>
    </sheetNames>
    <sheetDataSet>
      <sheetData sheetId="0">
        <row r="1">
          <cell r="B1" t="str">
            <v>HealthCare Partners</v>
          </cell>
        </row>
        <row r="2">
          <cell r="B2" t="str">
            <v>HMO/PPO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1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7" sqref="D7"/>
    </sheetView>
  </sheetViews>
  <sheetFormatPr defaultRowHeight="12.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sheetPr>
  <dimension ref="A1"/>
  <sheetViews>
    <sheetView showGridLines="0" view="pageBreakPreview" zoomScale="80" zoomScaleNormal="100" zoomScaleSheetLayoutView="80" workbookViewId="0"/>
  </sheetViews>
  <sheetFormatPr defaultColWidth="8.85546875" defaultRowHeight="12.75"/>
  <cols>
    <col min="1" max="16384" width="8.85546875" style="18"/>
  </cols>
  <sheetData/>
  <sheetProtection selectLockedCells="1" selectUnlockedCells="1"/>
  <phoneticPr fontId="16" type="noConversion"/>
  <pageMargins left="0.75" right="0.75" top="1.31" bottom="1" header="0.5" footer="0.5"/>
  <pageSetup scale="83" orientation="portrait" r:id="rId1"/>
  <headerFooter alignWithMargins="0">
    <oddFooter>&amp;L&amp;G&amp;R&amp;G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pageSetUpPr fitToPage="1"/>
  </sheetPr>
  <dimension ref="A1:WVU51"/>
  <sheetViews>
    <sheetView showGridLines="0" tabSelected="1" showWhiteSpace="0" zoomScale="70" zoomScaleNormal="70" zoomScaleSheetLayoutView="80" workbookViewId="0">
      <selection activeCell="B21" sqref="B21:F21"/>
    </sheetView>
  </sheetViews>
  <sheetFormatPr defaultColWidth="0" defaultRowHeight="12.75" zeroHeight="1"/>
  <cols>
    <col min="1" max="1" width="32.5703125" style="35" customWidth="1"/>
    <col min="2" max="2" width="74.85546875" style="19" bestFit="1" customWidth="1"/>
    <col min="3" max="3" width="35.5703125" style="19" customWidth="1"/>
    <col min="4" max="4" width="13.7109375" style="19" customWidth="1"/>
    <col min="5" max="6" width="16.28515625" style="21" customWidth="1"/>
    <col min="7" max="7" width="4.42578125" style="820" customWidth="1"/>
    <col min="8" max="8" width="2.28515625" style="25" hidden="1" customWidth="1"/>
    <col min="9" max="9" width="15.85546875" style="25" hidden="1"/>
    <col min="10" max="10" width="15.28515625" style="25" hidden="1"/>
    <col min="11" max="11" width="13.5703125" style="25" hidden="1"/>
    <col min="12" max="12" width="1.5703125" style="22" hidden="1"/>
    <col min="13" max="254" width="8" style="22" hidden="1"/>
    <col min="255" max="255" width="45.42578125" style="22" hidden="1"/>
    <col min="256" max="256" width="44.5703125" style="22" hidden="1"/>
    <col min="257" max="257" width="20.85546875" style="22" hidden="1"/>
    <col min="258" max="258" width="12.5703125" style="22" hidden="1"/>
    <col min="259" max="259" width="16.28515625" style="22" hidden="1"/>
    <col min="260" max="260" width="14.42578125" style="22" hidden="1"/>
    <col min="261" max="261" width="12.85546875" style="22" hidden="1"/>
    <col min="262" max="262" width="14.28515625" style="22" hidden="1"/>
    <col min="263" max="263" width="15.5703125" style="22" hidden="1"/>
    <col min="264" max="264" width="12" style="22" hidden="1"/>
    <col min="265" max="265" width="15.85546875" style="22" hidden="1"/>
    <col min="266" max="266" width="15.28515625" style="22" hidden="1"/>
    <col min="267" max="267" width="13.5703125" style="22" hidden="1"/>
    <col min="268" max="268" width="1.5703125" style="22" hidden="1"/>
    <col min="269" max="510" width="8" style="22" hidden="1"/>
    <col min="511" max="511" width="45.42578125" style="22" hidden="1"/>
    <col min="512" max="512" width="44.5703125" style="22" hidden="1"/>
    <col min="513" max="513" width="20.85546875" style="22" hidden="1"/>
    <col min="514" max="514" width="12.5703125" style="22" hidden="1"/>
    <col min="515" max="515" width="16.28515625" style="22" hidden="1"/>
    <col min="516" max="516" width="14.42578125" style="22" hidden="1"/>
    <col min="517" max="517" width="12.85546875" style="22" hidden="1"/>
    <col min="518" max="518" width="14.28515625" style="22" hidden="1"/>
    <col min="519" max="519" width="15.5703125" style="22" hidden="1"/>
    <col min="520" max="520" width="12" style="22" hidden="1"/>
    <col min="521" max="521" width="15.85546875" style="22" hidden="1"/>
    <col min="522" max="522" width="15.28515625" style="22" hidden="1"/>
    <col min="523" max="523" width="13.5703125" style="22" hidden="1"/>
    <col min="524" max="524" width="1.5703125" style="22" hidden="1"/>
    <col min="525" max="766" width="8" style="22" hidden="1"/>
    <col min="767" max="767" width="45.42578125" style="22" hidden="1"/>
    <col min="768" max="768" width="44.5703125" style="22" hidden="1"/>
    <col min="769" max="769" width="20.85546875" style="22" hidden="1"/>
    <col min="770" max="770" width="12.5703125" style="22" hidden="1"/>
    <col min="771" max="771" width="16.28515625" style="22" hidden="1"/>
    <col min="772" max="772" width="14.42578125" style="22" hidden="1"/>
    <col min="773" max="773" width="12.85546875" style="22" hidden="1"/>
    <col min="774" max="774" width="14.28515625" style="22" hidden="1"/>
    <col min="775" max="775" width="15.5703125" style="22" hidden="1"/>
    <col min="776" max="776" width="12" style="22" hidden="1"/>
    <col min="777" max="777" width="15.85546875" style="22" hidden="1"/>
    <col min="778" max="778" width="15.28515625" style="22" hidden="1"/>
    <col min="779" max="779" width="13.5703125" style="22" hidden="1"/>
    <col min="780" max="780" width="1.5703125" style="22" hidden="1"/>
    <col min="781" max="1022" width="8" style="22" hidden="1"/>
    <col min="1023" max="1023" width="45.42578125" style="22" hidden="1"/>
    <col min="1024" max="1024" width="44.5703125" style="22" hidden="1"/>
    <col min="1025" max="1025" width="20.85546875" style="22" hidden="1"/>
    <col min="1026" max="1026" width="12.5703125" style="22" hidden="1"/>
    <col min="1027" max="1027" width="16.28515625" style="22" hidden="1"/>
    <col min="1028" max="1028" width="14.42578125" style="22" hidden="1"/>
    <col min="1029" max="1029" width="12.85546875" style="22" hidden="1"/>
    <col min="1030" max="1030" width="14.28515625" style="22" hidden="1"/>
    <col min="1031" max="1031" width="15.5703125" style="22" hidden="1"/>
    <col min="1032" max="1032" width="12" style="22" hidden="1"/>
    <col min="1033" max="1033" width="15.85546875" style="22" hidden="1"/>
    <col min="1034" max="1034" width="15.28515625" style="22" hidden="1"/>
    <col min="1035" max="1035" width="13.5703125" style="22" hidden="1"/>
    <col min="1036" max="1036" width="1.5703125" style="22" hidden="1"/>
    <col min="1037" max="1278" width="8" style="22" hidden="1"/>
    <col min="1279" max="1279" width="45.42578125" style="22" hidden="1"/>
    <col min="1280" max="1280" width="44.5703125" style="22" hidden="1"/>
    <col min="1281" max="1281" width="20.85546875" style="22" hidden="1"/>
    <col min="1282" max="1282" width="12.5703125" style="22" hidden="1"/>
    <col min="1283" max="1283" width="16.28515625" style="22" hidden="1"/>
    <col min="1284" max="1284" width="14.42578125" style="22" hidden="1"/>
    <col min="1285" max="1285" width="12.85546875" style="22" hidden="1"/>
    <col min="1286" max="1286" width="14.28515625" style="22" hidden="1"/>
    <col min="1287" max="1287" width="15.5703125" style="22" hidden="1"/>
    <col min="1288" max="1288" width="12" style="22" hidden="1"/>
    <col min="1289" max="1289" width="15.85546875" style="22" hidden="1"/>
    <col min="1290" max="1290" width="15.28515625" style="22" hidden="1"/>
    <col min="1291" max="1291" width="13.5703125" style="22" hidden="1"/>
    <col min="1292" max="1292" width="1.5703125" style="22" hidden="1"/>
    <col min="1293" max="1534" width="8" style="22" hidden="1"/>
    <col min="1535" max="1535" width="45.42578125" style="22" hidden="1"/>
    <col min="1536" max="1536" width="44.5703125" style="22" hidden="1"/>
    <col min="1537" max="1537" width="20.85546875" style="22" hidden="1"/>
    <col min="1538" max="1538" width="12.5703125" style="22" hidden="1"/>
    <col min="1539" max="1539" width="16.28515625" style="22" hidden="1"/>
    <col min="1540" max="1540" width="14.42578125" style="22" hidden="1"/>
    <col min="1541" max="1541" width="12.85546875" style="22" hidden="1"/>
    <col min="1542" max="1542" width="14.28515625" style="22" hidden="1"/>
    <col min="1543" max="1543" width="15.5703125" style="22" hidden="1"/>
    <col min="1544" max="1544" width="12" style="22" hidden="1"/>
    <col min="1545" max="1545" width="15.85546875" style="22" hidden="1"/>
    <col min="1546" max="1546" width="15.28515625" style="22" hidden="1"/>
    <col min="1547" max="1547" width="13.5703125" style="22" hidden="1"/>
    <col min="1548" max="1548" width="1.5703125" style="22" hidden="1"/>
    <col min="1549" max="1790" width="8" style="22" hidden="1"/>
    <col min="1791" max="1791" width="45.42578125" style="22" hidden="1"/>
    <col min="1792" max="1792" width="44.5703125" style="22" hidden="1"/>
    <col min="1793" max="1793" width="20.85546875" style="22" hidden="1"/>
    <col min="1794" max="1794" width="12.5703125" style="22" hidden="1"/>
    <col min="1795" max="1795" width="16.28515625" style="22" hidden="1"/>
    <col min="1796" max="1796" width="14.42578125" style="22" hidden="1"/>
    <col min="1797" max="1797" width="12.85546875" style="22" hidden="1"/>
    <col min="1798" max="1798" width="14.28515625" style="22" hidden="1"/>
    <col min="1799" max="1799" width="15.5703125" style="22" hidden="1"/>
    <col min="1800" max="1800" width="12" style="22" hidden="1"/>
    <col min="1801" max="1801" width="15.85546875" style="22" hidden="1"/>
    <col min="1802" max="1802" width="15.28515625" style="22" hidden="1"/>
    <col min="1803" max="1803" width="13.5703125" style="22" hidden="1"/>
    <col min="1804" max="1804" width="1.5703125" style="22" hidden="1"/>
    <col min="1805" max="2046" width="8" style="22" hidden="1"/>
    <col min="2047" max="2047" width="45.42578125" style="22" hidden="1"/>
    <col min="2048" max="2048" width="44.5703125" style="22" hidden="1"/>
    <col min="2049" max="2049" width="20.85546875" style="22" hidden="1"/>
    <col min="2050" max="2050" width="12.5703125" style="22" hidden="1"/>
    <col min="2051" max="2051" width="16.28515625" style="22" hidden="1"/>
    <col min="2052" max="2052" width="14.42578125" style="22" hidden="1"/>
    <col min="2053" max="2053" width="12.85546875" style="22" hidden="1"/>
    <col min="2054" max="2054" width="14.28515625" style="22" hidden="1"/>
    <col min="2055" max="2055" width="15.5703125" style="22" hidden="1"/>
    <col min="2056" max="2056" width="12" style="22" hidden="1"/>
    <col min="2057" max="2057" width="15.85546875" style="22" hidden="1"/>
    <col min="2058" max="2058" width="15.28515625" style="22" hidden="1"/>
    <col min="2059" max="2059" width="13.5703125" style="22" hidden="1"/>
    <col min="2060" max="2060" width="1.5703125" style="22" hidden="1"/>
    <col min="2061" max="2302" width="8" style="22" hidden="1"/>
    <col min="2303" max="2303" width="45.42578125" style="22" hidden="1"/>
    <col min="2304" max="2304" width="44.5703125" style="22" hidden="1"/>
    <col min="2305" max="2305" width="20.85546875" style="22" hidden="1"/>
    <col min="2306" max="2306" width="12.5703125" style="22" hidden="1"/>
    <col min="2307" max="2307" width="16.28515625" style="22" hidden="1"/>
    <col min="2308" max="2308" width="14.42578125" style="22" hidden="1"/>
    <col min="2309" max="2309" width="12.85546875" style="22" hidden="1"/>
    <col min="2310" max="2310" width="14.28515625" style="22" hidden="1"/>
    <col min="2311" max="2311" width="15.5703125" style="22" hidden="1"/>
    <col min="2312" max="2312" width="12" style="22" hidden="1"/>
    <col min="2313" max="2313" width="15.85546875" style="22" hidden="1"/>
    <col min="2314" max="2314" width="15.28515625" style="22" hidden="1"/>
    <col min="2315" max="2315" width="13.5703125" style="22" hidden="1"/>
    <col min="2316" max="2316" width="1.5703125" style="22" hidden="1"/>
    <col min="2317" max="2558" width="8" style="22" hidden="1"/>
    <col min="2559" max="2559" width="45.42578125" style="22" hidden="1"/>
    <col min="2560" max="2560" width="44.5703125" style="22" hidden="1"/>
    <col min="2561" max="2561" width="20.85546875" style="22" hidden="1"/>
    <col min="2562" max="2562" width="12.5703125" style="22" hidden="1"/>
    <col min="2563" max="2563" width="16.28515625" style="22" hidden="1"/>
    <col min="2564" max="2564" width="14.42578125" style="22" hidden="1"/>
    <col min="2565" max="2565" width="12.85546875" style="22" hidden="1"/>
    <col min="2566" max="2566" width="14.28515625" style="22" hidden="1"/>
    <col min="2567" max="2567" width="15.5703125" style="22" hidden="1"/>
    <col min="2568" max="2568" width="12" style="22" hidden="1"/>
    <col min="2569" max="2569" width="15.85546875" style="22" hidden="1"/>
    <col min="2570" max="2570" width="15.28515625" style="22" hidden="1"/>
    <col min="2571" max="2571" width="13.5703125" style="22" hidden="1"/>
    <col min="2572" max="2572" width="1.5703125" style="22" hidden="1"/>
    <col min="2573" max="2814" width="8" style="22" hidden="1"/>
    <col min="2815" max="2815" width="45.42578125" style="22" hidden="1"/>
    <col min="2816" max="2816" width="44.5703125" style="22" hidden="1"/>
    <col min="2817" max="2817" width="20.85546875" style="22" hidden="1"/>
    <col min="2818" max="2818" width="12.5703125" style="22" hidden="1"/>
    <col min="2819" max="2819" width="16.28515625" style="22" hidden="1"/>
    <col min="2820" max="2820" width="14.42578125" style="22" hidden="1"/>
    <col min="2821" max="2821" width="12.85546875" style="22" hidden="1"/>
    <col min="2822" max="2822" width="14.28515625" style="22" hidden="1"/>
    <col min="2823" max="2823" width="15.5703125" style="22" hidden="1"/>
    <col min="2824" max="2824" width="12" style="22" hidden="1"/>
    <col min="2825" max="2825" width="15.85546875" style="22" hidden="1"/>
    <col min="2826" max="2826" width="15.28515625" style="22" hidden="1"/>
    <col min="2827" max="2827" width="13.5703125" style="22" hidden="1"/>
    <col min="2828" max="2828" width="1.5703125" style="22" hidden="1"/>
    <col min="2829" max="3070" width="8" style="22" hidden="1"/>
    <col min="3071" max="3071" width="45.42578125" style="22" hidden="1"/>
    <col min="3072" max="3072" width="44.5703125" style="22" hidden="1"/>
    <col min="3073" max="3073" width="20.85546875" style="22" hidden="1"/>
    <col min="3074" max="3074" width="12.5703125" style="22" hidden="1"/>
    <col min="3075" max="3075" width="16.28515625" style="22" hidden="1"/>
    <col min="3076" max="3076" width="14.42578125" style="22" hidden="1"/>
    <col min="3077" max="3077" width="12.85546875" style="22" hidden="1"/>
    <col min="3078" max="3078" width="14.28515625" style="22" hidden="1"/>
    <col min="3079" max="3079" width="15.5703125" style="22" hidden="1"/>
    <col min="3080" max="3080" width="12" style="22" hidden="1"/>
    <col min="3081" max="3081" width="15.85546875" style="22" hidden="1"/>
    <col min="3082" max="3082" width="15.28515625" style="22" hidden="1"/>
    <col min="3083" max="3083" width="13.5703125" style="22" hidden="1"/>
    <col min="3084" max="3084" width="1.5703125" style="22" hidden="1"/>
    <col min="3085" max="3326" width="8" style="22" hidden="1"/>
    <col min="3327" max="3327" width="45.42578125" style="22" hidden="1"/>
    <col min="3328" max="3328" width="44.5703125" style="22" hidden="1"/>
    <col min="3329" max="3329" width="20.85546875" style="22" hidden="1"/>
    <col min="3330" max="3330" width="12.5703125" style="22" hidden="1"/>
    <col min="3331" max="3331" width="16.28515625" style="22" hidden="1"/>
    <col min="3332" max="3332" width="14.42578125" style="22" hidden="1"/>
    <col min="3333" max="3333" width="12.85546875" style="22" hidden="1"/>
    <col min="3334" max="3334" width="14.28515625" style="22" hidden="1"/>
    <col min="3335" max="3335" width="15.5703125" style="22" hidden="1"/>
    <col min="3336" max="3336" width="12" style="22" hidden="1"/>
    <col min="3337" max="3337" width="15.85546875" style="22" hidden="1"/>
    <col min="3338" max="3338" width="15.28515625" style="22" hidden="1"/>
    <col min="3339" max="3339" width="13.5703125" style="22" hidden="1"/>
    <col min="3340" max="3340" width="1.5703125" style="22" hidden="1"/>
    <col min="3341" max="3582" width="8" style="22" hidden="1"/>
    <col min="3583" max="3583" width="45.42578125" style="22" hidden="1"/>
    <col min="3584" max="3584" width="44.5703125" style="22" hidden="1"/>
    <col min="3585" max="3585" width="20.85546875" style="22" hidden="1"/>
    <col min="3586" max="3586" width="12.5703125" style="22" hidden="1"/>
    <col min="3587" max="3587" width="16.28515625" style="22" hidden="1"/>
    <col min="3588" max="3588" width="14.42578125" style="22" hidden="1"/>
    <col min="3589" max="3589" width="12.85546875" style="22" hidden="1"/>
    <col min="3590" max="3590" width="14.28515625" style="22" hidden="1"/>
    <col min="3591" max="3591" width="15.5703125" style="22" hidden="1"/>
    <col min="3592" max="3592" width="12" style="22" hidden="1"/>
    <col min="3593" max="3593" width="15.85546875" style="22" hidden="1"/>
    <col min="3594" max="3594" width="15.28515625" style="22" hidden="1"/>
    <col min="3595" max="3595" width="13.5703125" style="22" hidden="1"/>
    <col min="3596" max="3596" width="1.5703125" style="22" hidden="1"/>
    <col min="3597" max="3838" width="8" style="22" hidden="1"/>
    <col min="3839" max="3839" width="45.42578125" style="22" hidden="1"/>
    <col min="3840" max="3840" width="44.5703125" style="22" hidden="1"/>
    <col min="3841" max="3841" width="20.85546875" style="22" hidden="1"/>
    <col min="3842" max="3842" width="12.5703125" style="22" hidden="1"/>
    <col min="3843" max="3843" width="16.28515625" style="22" hidden="1"/>
    <col min="3844" max="3844" width="14.42578125" style="22" hidden="1"/>
    <col min="3845" max="3845" width="12.85546875" style="22" hidden="1"/>
    <col min="3846" max="3846" width="14.28515625" style="22" hidden="1"/>
    <col min="3847" max="3847" width="15.5703125" style="22" hidden="1"/>
    <col min="3848" max="3848" width="12" style="22" hidden="1"/>
    <col min="3849" max="3849" width="15.85546875" style="22" hidden="1"/>
    <col min="3850" max="3850" width="15.28515625" style="22" hidden="1"/>
    <col min="3851" max="3851" width="13.5703125" style="22" hidden="1"/>
    <col min="3852" max="3852" width="1.5703125" style="22" hidden="1"/>
    <col min="3853" max="4094" width="8" style="22" hidden="1"/>
    <col min="4095" max="4095" width="45.42578125" style="22" hidden="1"/>
    <col min="4096" max="4096" width="44.5703125" style="22" hidden="1"/>
    <col min="4097" max="4097" width="20.85546875" style="22" hidden="1"/>
    <col min="4098" max="4098" width="12.5703125" style="22" hidden="1"/>
    <col min="4099" max="4099" width="16.28515625" style="22" hidden="1"/>
    <col min="4100" max="4100" width="14.42578125" style="22" hidden="1"/>
    <col min="4101" max="4101" width="12.85546875" style="22" hidden="1"/>
    <col min="4102" max="4102" width="14.28515625" style="22" hidden="1"/>
    <col min="4103" max="4103" width="15.5703125" style="22" hidden="1"/>
    <col min="4104" max="4104" width="12" style="22" hidden="1"/>
    <col min="4105" max="4105" width="15.85546875" style="22" hidden="1"/>
    <col min="4106" max="4106" width="15.28515625" style="22" hidden="1"/>
    <col min="4107" max="4107" width="13.5703125" style="22" hidden="1"/>
    <col min="4108" max="4108" width="1.5703125" style="22" hidden="1"/>
    <col min="4109" max="4350" width="8" style="22" hidden="1"/>
    <col min="4351" max="4351" width="45.42578125" style="22" hidden="1"/>
    <col min="4352" max="4352" width="44.5703125" style="22" hidden="1"/>
    <col min="4353" max="4353" width="20.85546875" style="22" hidden="1"/>
    <col min="4354" max="4354" width="12.5703125" style="22" hidden="1"/>
    <col min="4355" max="4355" width="16.28515625" style="22" hidden="1"/>
    <col min="4356" max="4356" width="14.42578125" style="22" hidden="1"/>
    <col min="4357" max="4357" width="12.85546875" style="22" hidden="1"/>
    <col min="4358" max="4358" width="14.28515625" style="22" hidden="1"/>
    <col min="4359" max="4359" width="15.5703125" style="22" hidden="1"/>
    <col min="4360" max="4360" width="12" style="22" hidden="1"/>
    <col min="4361" max="4361" width="15.85546875" style="22" hidden="1"/>
    <col min="4362" max="4362" width="15.28515625" style="22" hidden="1"/>
    <col min="4363" max="4363" width="13.5703125" style="22" hidden="1"/>
    <col min="4364" max="4364" width="1.5703125" style="22" hidden="1"/>
    <col min="4365" max="4606" width="8" style="22" hidden="1"/>
    <col min="4607" max="4607" width="45.42578125" style="22" hidden="1"/>
    <col min="4608" max="4608" width="44.5703125" style="22" hidden="1"/>
    <col min="4609" max="4609" width="20.85546875" style="22" hidden="1"/>
    <col min="4610" max="4610" width="12.5703125" style="22" hidden="1"/>
    <col min="4611" max="4611" width="16.28515625" style="22" hidden="1"/>
    <col min="4612" max="4612" width="14.42578125" style="22" hidden="1"/>
    <col min="4613" max="4613" width="12.85546875" style="22" hidden="1"/>
    <col min="4614" max="4614" width="14.28515625" style="22" hidden="1"/>
    <col min="4615" max="4615" width="15.5703125" style="22" hidden="1"/>
    <col min="4616" max="4616" width="12" style="22" hidden="1"/>
    <col min="4617" max="4617" width="15.85546875" style="22" hidden="1"/>
    <col min="4618" max="4618" width="15.28515625" style="22" hidden="1"/>
    <col min="4619" max="4619" width="13.5703125" style="22" hidden="1"/>
    <col min="4620" max="4620" width="1.5703125" style="22" hidden="1"/>
    <col min="4621" max="4862" width="8" style="22" hidden="1"/>
    <col min="4863" max="4863" width="45.42578125" style="22" hidden="1"/>
    <col min="4864" max="4864" width="44.5703125" style="22" hidden="1"/>
    <col min="4865" max="4865" width="20.85546875" style="22" hidden="1"/>
    <col min="4866" max="4866" width="12.5703125" style="22" hidden="1"/>
    <col min="4867" max="4867" width="16.28515625" style="22" hidden="1"/>
    <col min="4868" max="4868" width="14.42578125" style="22" hidden="1"/>
    <col min="4869" max="4869" width="12.85546875" style="22" hidden="1"/>
    <col min="4870" max="4870" width="14.28515625" style="22" hidden="1"/>
    <col min="4871" max="4871" width="15.5703125" style="22" hidden="1"/>
    <col min="4872" max="4872" width="12" style="22" hidden="1"/>
    <col min="4873" max="4873" width="15.85546875" style="22" hidden="1"/>
    <col min="4874" max="4874" width="15.28515625" style="22" hidden="1"/>
    <col min="4875" max="4875" width="13.5703125" style="22" hidden="1"/>
    <col min="4876" max="4876" width="1.5703125" style="22" hidden="1"/>
    <col min="4877" max="5118" width="8" style="22" hidden="1"/>
    <col min="5119" max="5119" width="45.42578125" style="22" hidden="1"/>
    <col min="5120" max="5120" width="44.5703125" style="22" hidden="1"/>
    <col min="5121" max="5121" width="20.85546875" style="22" hidden="1"/>
    <col min="5122" max="5122" width="12.5703125" style="22" hidden="1"/>
    <col min="5123" max="5123" width="16.28515625" style="22" hidden="1"/>
    <col min="5124" max="5124" width="14.42578125" style="22" hidden="1"/>
    <col min="5125" max="5125" width="12.85546875" style="22" hidden="1"/>
    <col min="5126" max="5126" width="14.28515625" style="22" hidden="1"/>
    <col min="5127" max="5127" width="15.5703125" style="22" hidden="1"/>
    <col min="5128" max="5128" width="12" style="22" hidden="1"/>
    <col min="5129" max="5129" width="15.85546875" style="22" hidden="1"/>
    <col min="5130" max="5130" width="15.28515625" style="22" hidden="1"/>
    <col min="5131" max="5131" width="13.5703125" style="22" hidden="1"/>
    <col min="5132" max="5132" width="1.5703125" style="22" hidden="1"/>
    <col min="5133" max="5374" width="8" style="22" hidden="1"/>
    <col min="5375" max="5375" width="45.42578125" style="22" hidden="1"/>
    <col min="5376" max="5376" width="44.5703125" style="22" hidden="1"/>
    <col min="5377" max="5377" width="20.85546875" style="22" hidden="1"/>
    <col min="5378" max="5378" width="12.5703125" style="22" hidden="1"/>
    <col min="5379" max="5379" width="16.28515625" style="22" hidden="1"/>
    <col min="5380" max="5380" width="14.42578125" style="22" hidden="1"/>
    <col min="5381" max="5381" width="12.85546875" style="22" hidden="1"/>
    <col min="5382" max="5382" width="14.28515625" style="22" hidden="1"/>
    <col min="5383" max="5383" width="15.5703125" style="22" hidden="1"/>
    <col min="5384" max="5384" width="12" style="22" hidden="1"/>
    <col min="5385" max="5385" width="15.85546875" style="22" hidden="1"/>
    <col min="5386" max="5386" width="15.28515625" style="22" hidden="1"/>
    <col min="5387" max="5387" width="13.5703125" style="22" hidden="1"/>
    <col min="5388" max="5388" width="1.5703125" style="22" hidden="1"/>
    <col min="5389" max="5630" width="8" style="22" hidden="1"/>
    <col min="5631" max="5631" width="45.42578125" style="22" hidden="1"/>
    <col min="5632" max="5632" width="44.5703125" style="22" hidden="1"/>
    <col min="5633" max="5633" width="20.85546875" style="22" hidden="1"/>
    <col min="5634" max="5634" width="12.5703125" style="22" hidden="1"/>
    <col min="5635" max="5635" width="16.28515625" style="22" hidden="1"/>
    <col min="5636" max="5636" width="14.42578125" style="22" hidden="1"/>
    <col min="5637" max="5637" width="12.85546875" style="22" hidden="1"/>
    <col min="5638" max="5638" width="14.28515625" style="22" hidden="1"/>
    <col min="5639" max="5639" width="15.5703125" style="22" hidden="1"/>
    <col min="5640" max="5640" width="12" style="22" hidden="1"/>
    <col min="5641" max="5641" width="15.85546875" style="22" hidden="1"/>
    <col min="5642" max="5642" width="15.28515625" style="22" hidden="1"/>
    <col min="5643" max="5643" width="13.5703125" style="22" hidden="1"/>
    <col min="5644" max="5644" width="1.5703125" style="22" hidden="1"/>
    <col min="5645" max="5886" width="8" style="22" hidden="1"/>
    <col min="5887" max="5887" width="45.42578125" style="22" hidden="1"/>
    <col min="5888" max="5888" width="44.5703125" style="22" hidden="1"/>
    <col min="5889" max="5889" width="20.85546875" style="22" hidden="1"/>
    <col min="5890" max="5890" width="12.5703125" style="22" hidden="1"/>
    <col min="5891" max="5891" width="16.28515625" style="22" hidden="1"/>
    <col min="5892" max="5892" width="14.42578125" style="22" hidden="1"/>
    <col min="5893" max="5893" width="12.85546875" style="22" hidden="1"/>
    <col min="5894" max="5894" width="14.28515625" style="22" hidden="1"/>
    <col min="5895" max="5895" width="15.5703125" style="22" hidden="1"/>
    <col min="5896" max="5896" width="12" style="22" hidden="1"/>
    <col min="5897" max="5897" width="15.85546875" style="22" hidden="1"/>
    <col min="5898" max="5898" width="15.28515625" style="22" hidden="1"/>
    <col min="5899" max="5899" width="13.5703125" style="22" hidden="1"/>
    <col min="5900" max="5900" width="1.5703125" style="22" hidden="1"/>
    <col min="5901" max="6142" width="8" style="22" hidden="1"/>
    <col min="6143" max="6143" width="45.42578125" style="22" hidden="1"/>
    <col min="6144" max="6144" width="44.5703125" style="22" hidden="1"/>
    <col min="6145" max="6145" width="20.85546875" style="22" hidden="1"/>
    <col min="6146" max="6146" width="12.5703125" style="22" hidden="1"/>
    <col min="6147" max="6147" width="16.28515625" style="22" hidden="1"/>
    <col min="6148" max="6148" width="14.42578125" style="22" hidden="1"/>
    <col min="6149" max="6149" width="12.85546875" style="22" hidden="1"/>
    <col min="6150" max="6150" width="14.28515625" style="22" hidden="1"/>
    <col min="6151" max="6151" width="15.5703125" style="22" hidden="1"/>
    <col min="6152" max="6152" width="12" style="22" hidden="1"/>
    <col min="6153" max="6153" width="15.85546875" style="22" hidden="1"/>
    <col min="6154" max="6154" width="15.28515625" style="22" hidden="1"/>
    <col min="6155" max="6155" width="13.5703125" style="22" hidden="1"/>
    <col min="6156" max="6156" width="1.5703125" style="22" hidden="1"/>
    <col min="6157" max="6398" width="8" style="22" hidden="1"/>
    <col min="6399" max="6399" width="45.42578125" style="22" hidden="1"/>
    <col min="6400" max="6400" width="44.5703125" style="22" hidden="1"/>
    <col min="6401" max="6401" width="20.85546875" style="22" hidden="1"/>
    <col min="6402" max="6402" width="12.5703125" style="22" hidden="1"/>
    <col min="6403" max="6403" width="16.28515625" style="22" hidden="1"/>
    <col min="6404" max="6404" width="14.42578125" style="22" hidden="1"/>
    <col min="6405" max="6405" width="12.85546875" style="22" hidden="1"/>
    <col min="6406" max="6406" width="14.28515625" style="22" hidden="1"/>
    <col min="6407" max="6407" width="15.5703125" style="22" hidden="1"/>
    <col min="6408" max="6408" width="12" style="22" hidden="1"/>
    <col min="6409" max="6409" width="15.85546875" style="22" hidden="1"/>
    <col min="6410" max="6410" width="15.28515625" style="22" hidden="1"/>
    <col min="6411" max="6411" width="13.5703125" style="22" hidden="1"/>
    <col min="6412" max="6412" width="1.5703125" style="22" hidden="1"/>
    <col min="6413" max="6654" width="8" style="22" hidden="1"/>
    <col min="6655" max="6655" width="45.42578125" style="22" hidden="1"/>
    <col min="6656" max="6656" width="44.5703125" style="22" hidden="1"/>
    <col min="6657" max="6657" width="20.85546875" style="22" hidden="1"/>
    <col min="6658" max="6658" width="12.5703125" style="22" hidden="1"/>
    <col min="6659" max="6659" width="16.28515625" style="22" hidden="1"/>
    <col min="6660" max="6660" width="14.42578125" style="22" hidden="1"/>
    <col min="6661" max="6661" width="12.85546875" style="22" hidden="1"/>
    <col min="6662" max="6662" width="14.28515625" style="22" hidden="1"/>
    <col min="6663" max="6663" width="15.5703125" style="22" hidden="1"/>
    <col min="6664" max="6664" width="12" style="22" hidden="1"/>
    <col min="6665" max="6665" width="15.85546875" style="22" hidden="1"/>
    <col min="6666" max="6666" width="15.28515625" style="22" hidden="1"/>
    <col min="6667" max="6667" width="13.5703125" style="22" hidden="1"/>
    <col min="6668" max="6668" width="1.5703125" style="22" hidden="1"/>
    <col min="6669" max="6910" width="8" style="22" hidden="1"/>
    <col min="6911" max="6911" width="45.42578125" style="22" hidden="1"/>
    <col min="6912" max="6912" width="44.5703125" style="22" hidden="1"/>
    <col min="6913" max="6913" width="20.85546875" style="22" hidden="1"/>
    <col min="6914" max="6914" width="12.5703125" style="22" hidden="1"/>
    <col min="6915" max="6915" width="16.28515625" style="22" hidden="1"/>
    <col min="6916" max="6916" width="14.42578125" style="22" hidden="1"/>
    <col min="6917" max="6917" width="12.85546875" style="22" hidden="1"/>
    <col min="6918" max="6918" width="14.28515625" style="22" hidden="1"/>
    <col min="6919" max="6919" width="15.5703125" style="22" hidden="1"/>
    <col min="6920" max="6920" width="12" style="22" hidden="1"/>
    <col min="6921" max="6921" width="15.85546875" style="22" hidden="1"/>
    <col min="6922" max="6922" width="15.28515625" style="22" hidden="1"/>
    <col min="6923" max="6923" width="13.5703125" style="22" hidden="1"/>
    <col min="6924" max="6924" width="1.5703125" style="22" hidden="1"/>
    <col min="6925" max="7166" width="8" style="22" hidden="1"/>
    <col min="7167" max="7167" width="45.42578125" style="22" hidden="1"/>
    <col min="7168" max="7168" width="44.5703125" style="22" hidden="1"/>
    <col min="7169" max="7169" width="20.85546875" style="22" hidden="1"/>
    <col min="7170" max="7170" width="12.5703125" style="22" hidden="1"/>
    <col min="7171" max="7171" width="16.28515625" style="22" hidden="1"/>
    <col min="7172" max="7172" width="14.42578125" style="22" hidden="1"/>
    <col min="7173" max="7173" width="12.85546875" style="22" hidden="1"/>
    <col min="7174" max="7174" width="14.28515625" style="22" hidden="1"/>
    <col min="7175" max="7175" width="15.5703125" style="22" hidden="1"/>
    <col min="7176" max="7176" width="12" style="22" hidden="1"/>
    <col min="7177" max="7177" width="15.85546875" style="22" hidden="1"/>
    <col min="7178" max="7178" width="15.28515625" style="22" hidden="1"/>
    <col min="7179" max="7179" width="13.5703125" style="22" hidden="1"/>
    <col min="7180" max="7180" width="1.5703125" style="22" hidden="1"/>
    <col min="7181" max="7422" width="8" style="22" hidden="1"/>
    <col min="7423" max="7423" width="45.42578125" style="22" hidden="1"/>
    <col min="7424" max="7424" width="44.5703125" style="22" hidden="1"/>
    <col min="7425" max="7425" width="20.85546875" style="22" hidden="1"/>
    <col min="7426" max="7426" width="12.5703125" style="22" hidden="1"/>
    <col min="7427" max="7427" width="16.28515625" style="22" hidden="1"/>
    <col min="7428" max="7428" width="14.42578125" style="22" hidden="1"/>
    <col min="7429" max="7429" width="12.85546875" style="22" hidden="1"/>
    <col min="7430" max="7430" width="14.28515625" style="22" hidden="1"/>
    <col min="7431" max="7431" width="15.5703125" style="22" hidden="1"/>
    <col min="7432" max="7432" width="12" style="22" hidden="1"/>
    <col min="7433" max="7433" width="15.85546875" style="22" hidden="1"/>
    <col min="7434" max="7434" width="15.28515625" style="22" hidden="1"/>
    <col min="7435" max="7435" width="13.5703125" style="22" hidden="1"/>
    <col min="7436" max="7436" width="1.5703125" style="22" hidden="1"/>
    <col min="7437" max="7678" width="8" style="22" hidden="1"/>
    <col min="7679" max="7679" width="45.42578125" style="22" hidden="1"/>
    <col min="7680" max="7680" width="44.5703125" style="22" hidden="1"/>
    <col min="7681" max="7681" width="20.85546875" style="22" hidden="1"/>
    <col min="7682" max="7682" width="12.5703125" style="22" hidden="1"/>
    <col min="7683" max="7683" width="16.28515625" style="22" hidden="1"/>
    <col min="7684" max="7684" width="14.42578125" style="22" hidden="1"/>
    <col min="7685" max="7685" width="12.85546875" style="22" hidden="1"/>
    <col min="7686" max="7686" width="14.28515625" style="22" hidden="1"/>
    <col min="7687" max="7687" width="15.5703125" style="22" hidden="1"/>
    <col min="7688" max="7688" width="12" style="22" hidden="1"/>
    <col min="7689" max="7689" width="15.85546875" style="22" hidden="1"/>
    <col min="7690" max="7690" width="15.28515625" style="22" hidden="1"/>
    <col min="7691" max="7691" width="13.5703125" style="22" hidden="1"/>
    <col min="7692" max="7692" width="1.5703125" style="22" hidden="1"/>
    <col min="7693" max="7934" width="8" style="22" hidden="1"/>
    <col min="7935" max="7935" width="45.42578125" style="22" hidden="1"/>
    <col min="7936" max="7936" width="44.5703125" style="22" hidden="1"/>
    <col min="7937" max="7937" width="20.85546875" style="22" hidden="1"/>
    <col min="7938" max="7938" width="12.5703125" style="22" hidden="1"/>
    <col min="7939" max="7939" width="16.28515625" style="22" hidden="1"/>
    <col min="7940" max="7940" width="14.42578125" style="22" hidden="1"/>
    <col min="7941" max="7941" width="12.85546875" style="22" hidden="1"/>
    <col min="7942" max="7942" width="14.28515625" style="22" hidden="1"/>
    <col min="7943" max="7943" width="15.5703125" style="22" hidden="1"/>
    <col min="7944" max="7944" width="12" style="22" hidden="1"/>
    <col min="7945" max="7945" width="15.85546875" style="22" hidden="1"/>
    <col min="7946" max="7946" width="15.28515625" style="22" hidden="1"/>
    <col min="7947" max="7947" width="13.5703125" style="22" hidden="1"/>
    <col min="7948" max="7948" width="1.5703125" style="22" hidden="1"/>
    <col min="7949" max="8190" width="8" style="22" hidden="1"/>
    <col min="8191" max="8191" width="45.42578125" style="22" hidden="1"/>
    <col min="8192" max="8192" width="44.5703125" style="22" hidden="1"/>
    <col min="8193" max="8193" width="20.85546875" style="22" hidden="1"/>
    <col min="8194" max="8194" width="12.5703125" style="22" hidden="1"/>
    <col min="8195" max="8195" width="16.28515625" style="22" hidden="1"/>
    <col min="8196" max="8196" width="14.42578125" style="22" hidden="1"/>
    <col min="8197" max="8197" width="12.85546875" style="22" hidden="1"/>
    <col min="8198" max="8198" width="14.28515625" style="22" hidden="1"/>
    <col min="8199" max="8199" width="15.5703125" style="22" hidden="1"/>
    <col min="8200" max="8200" width="12" style="22" hidden="1"/>
    <col min="8201" max="8201" width="15.85546875" style="22" hidden="1"/>
    <col min="8202" max="8202" width="15.28515625" style="22" hidden="1"/>
    <col min="8203" max="8203" width="13.5703125" style="22" hidden="1"/>
    <col min="8204" max="8204" width="1.5703125" style="22" hidden="1"/>
    <col min="8205" max="8446" width="8" style="22" hidden="1"/>
    <col min="8447" max="8447" width="45.42578125" style="22" hidden="1"/>
    <col min="8448" max="8448" width="44.5703125" style="22" hidden="1"/>
    <col min="8449" max="8449" width="20.85546875" style="22" hidden="1"/>
    <col min="8450" max="8450" width="12.5703125" style="22" hidden="1"/>
    <col min="8451" max="8451" width="16.28515625" style="22" hidden="1"/>
    <col min="8452" max="8452" width="14.42578125" style="22" hidden="1"/>
    <col min="8453" max="8453" width="12.85546875" style="22" hidden="1"/>
    <col min="8454" max="8454" width="14.28515625" style="22" hidden="1"/>
    <col min="8455" max="8455" width="15.5703125" style="22" hidden="1"/>
    <col min="8456" max="8456" width="12" style="22" hidden="1"/>
    <col min="8457" max="8457" width="15.85546875" style="22" hidden="1"/>
    <col min="8458" max="8458" width="15.28515625" style="22" hidden="1"/>
    <col min="8459" max="8459" width="13.5703125" style="22" hidden="1"/>
    <col min="8460" max="8460" width="1.5703125" style="22" hidden="1"/>
    <col min="8461" max="8702" width="8" style="22" hidden="1"/>
    <col min="8703" max="8703" width="45.42578125" style="22" hidden="1"/>
    <col min="8704" max="8704" width="44.5703125" style="22" hidden="1"/>
    <col min="8705" max="8705" width="20.85546875" style="22" hidden="1"/>
    <col min="8706" max="8706" width="12.5703125" style="22" hidden="1"/>
    <col min="8707" max="8707" width="16.28515625" style="22" hidden="1"/>
    <col min="8708" max="8708" width="14.42578125" style="22" hidden="1"/>
    <col min="8709" max="8709" width="12.85546875" style="22" hidden="1"/>
    <col min="8710" max="8710" width="14.28515625" style="22" hidden="1"/>
    <col min="8711" max="8711" width="15.5703125" style="22" hidden="1"/>
    <col min="8712" max="8712" width="12" style="22" hidden="1"/>
    <col min="8713" max="8713" width="15.85546875" style="22" hidden="1"/>
    <col min="8714" max="8714" width="15.28515625" style="22" hidden="1"/>
    <col min="8715" max="8715" width="13.5703125" style="22" hidden="1"/>
    <col min="8716" max="8716" width="1.5703125" style="22" hidden="1"/>
    <col min="8717" max="8958" width="8" style="22" hidden="1"/>
    <col min="8959" max="8959" width="45.42578125" style="22" hidden="1"/>
    <col min="8960" max="8960" width="44.5703125" style="22" hidden="1"/>
    <col min="8961" max="8961" width="20.85546875" style="22" hidden="1"/>
    <col min="8962" max="8962" width="12.5703125" style="22" hidden="1"/>
    <col min="8963" max="8963" width="16.28515625" style="22" hidden="1"/>
    <col min="8964" max="8964" width="14.42578125" style="22" hidden="1"/>
    <col min="8965" max="8965" width="12.85546875" style="22" hidden="1"/>
    <col min="8966" max="8966" width="14.28515625" style="22" hidden="1"/>
    <col min="8967" max="8967" width="15.5703125" style="22" hidden="1"/>
    <col min="8968" max="8968" width="12" style="22" hidden="1"/>
    <col min="8969" max="8969" width="15.85546875" style="22" hidden="1"/>
    <col min="8970" max="8970" width="15.28515625" style="22" hidden="1"/>
    <col min="8971" max="8971" width="13.5703125" style="22" hidden="1"/>
    <col min="8972" max="8972" width="1.5703125" style="22" hidden="1"/>
    <col min="8973" max="9214" width="8" style="22" hidden="1"/>
    <col min="9215" max="9215" width="45.42578125" style="22" hidden="1"/>
    <col min="9216" max="9216" width="44.5703125" style="22" hidden="1"/>
    <col min="9217" max="9217" width="20.85546875" style="22" hidden="1"/>
    <col min="9218" max="9218" width="12.5703125" style="22" hidden="1"/>
    <col min="9219" max="9219" width="16.28515625" style="22" hidden="1"/>
    <col min="9220" max="9220" width="14.42578125" style="22" hidden="1"/>
    <col min="9221" max="9221" width="12.85546875" style="22" hidden="1"/>
    <col min="9222" max="9222" width="14.28515625" style="22" hidden="1"/>
    <col min="9223" max="9223" width="15.5703125" style="22" hidden="1"/>
    <col min="9224" max="9224" width="12" style="22" hidden="1"/>
    <col min="9225" max="9225" width="15.85546875" style="22" hidden="1"/>
    <col min="9226" max="9226" width="15.28515625" style="22" hidden="1"/>
    <col min="9227" max="9227" width="13.5703125" style="22" hidden="1"/>
    <col min="9228" max="9228" width="1.5703125" style="22" hidden="1"/>
    <col min="9229" max="9470" width="8" style="22" hidden="1"/>
    <col min="9471" max="9471" width="45.42578125" style="22" hidden="1"/>
    <col min="9472" max="9472" width="44.5703125" style="22" hidden="1"/>
    <col min="9473" max="9473" width="20.85546875" style="22" hidden="1"/>
    <col min="9474" max="9474" width="12.5703125" style="22" hidden="1"/>
    <col min="9475" max="9475" width="16.28515625" style="22" hidden="1"/>
    <col min="9476" max="9476" width="14.42578125" style="22" hidden="1"/>
    <col min="9477" max="9477" width="12.85546875" style="22" hidden="1"/>
    <col min="9478" max="9478" width="14.28515625" style="22" hidden="1"/>
    <col min="9479" max="9479" width="15.5703125" style="22" hidden="1"/>
    <col min="9480" max="9480" width="12" style="22" hidden="1"/>
    <col min="9481" max="9481" width="15.85546875" style="22" hidden="1"/>
    <col min="9482" max="9482" width="15.28515625" style="22" hidden="1"/>
    <col min="9483" max="9483" width="13.5703125" style="22" hidden="1"/>
    <col min="9484" max="9484" width="1.5703125" style="22" hidden="1"/>
    <col min="9485" max="9726" width="8" style="22" hidden="1"/>
    <col min="9727" max="9727" width="45.42578125" style="22" hidden="1"/>
    <col min="9728" max="9728" width="44.5703125" style="22" hidden="1"/>
    <col min="9729" max="9729" width="20.85546875" style="22" hidden="1"/>
    <col min="9730" max="9730" width="12.5703125" style="22" hidden="1"/>
    <col min="9731" max="9731" width="16.28515625" style="22" hidden="1"/>
    <col min="9732" max="9732" width="14.42578125" style="22" hidden="1"/>
    <col min="9733" max="9733" width="12.85546875" style="22" hidden="1"/>
    <col min="9734" max="9734" width="14.28515625" style="22" hidden="1"/>
    <col min="9735" max="9735" width="15.5703125" style="22" hidden="1"/>
    <col min="9736" max="9736" width="12" style="22" hidden="1"/>
    <col min="9737" max="9737" width="15.85546875" style="22" hidden="1"/>
    <col min="9738" max="9738" width="15.28515625" style="22" hidden="1"/>
    <col min="9739" max="9739" width="13.5703125" style="22" hidden="1"/>
    <col min="9740" max="9740" width="1.5703125" style="22" hidden="1"/>
    <col min="9741" max="9982" width="8" style="22" hidden="1"/>
    <col min="9983" max="9983" width="45.42578125" style="22" hidden="1"/>
    <col min="9984" max="9984" width="44.5703125" style="22" hidden="1"/>
    <col min="9985" max="9985" width="20.85546875" style="22" hidden="1"/>
    <col min="9986" max="9986" width="12.5703125" style="22" hidden="1"/>
    <col min="9987" max="9987" width="16.28515625" style="22" hidden="1"/>
    <col min="9988" max="9988" width="14.42578125" style="22" hidden="1"/>
    <col min="9989" max="9989" width="12.85546875" style="22" hidden="1"/>
    <col min="9990" max="9990" width="14.28515625" style="22" hidden="1"/>
    <col min="9991" max="9991" width="15.5703125" style="22" hidden="1"/>
    <col min="9992" max="9992" width="12" style="22" hidden="1"/>
    <col min="9993" max="9993" width="15.85546875" style="22" hidden="1"/>
    <col min="9994" max="9994" width="15.28515625" style="22" hidden="1"/>
    <col min="9995" max="9995" width="13.5703125" style="22" hidden="1"/>
    <col min="9996" max="9996" width="1.5703125" style="22" hidden="1"/>
    <col min="9997" max="10238" width="8" style="22" hidden="1"/>
    <col min="10239" max="10239" width="45.42578125" style="22" hidden="1"/>
    <col min="10240" max="10240" width="44.5703125" style="22" hidden="1"/>
    <col min="10241" max="10241" width="20.85546875" style="22" hidden="1"/>
    <col min="10242" max="10242" width="12.5703125" style="22" hidden="1"/>
    <col min="10243" max="10243" width="16.28515625" style="22" hidden="1"/>
    <col min="10244" max="10244" width="14.42578125" style="22" hidden="1"/>
    <col min="10245" max="10245" width="12.85546875" style="22" hidden="1"/>
    <col min="10246" max="10246" width="14.28515625" style="22" hidden="1"/>
    <col min="10247" max="10247" width="15.5703125" style="22" hidden="1"/>
    <col min="10248" max="10248" width="12" style="22" hidden="1"/>
    <col min="10249" max="10249" width="15.85546875" style="22" hidden="1"/>
    <col min="10250" max="10250" width="15.28515625" style="22" hidden="1"/>
    <col min="10251" max="10251" width="13.5703125" style="22" hidden="1"/>
    <col min="10252" max="10252" width="1.5703125" style="22" hidden="1"/>
    <col min="10253" max="10494" width="8" style="22" hidden="1"/>
    <col min="10495" max="10495" width="45.42578125" style="22" hidden="1"/>
    <col min="10496" max="10496" width="44.5703125" style="22" hidden="1"/>
    <col min="10497" max="10497" width="20.85546875" style="22" hidden="1"/>
    <col min="10498" max="10498" width="12.5703125" style="22" hidden="1"/>
    <col min="10499" max="10499" width="16.28515625" style="22" hidden="1"/>
    <col min="10500" max="10500" width="14.42578125" style="22" hidden="1"/>
    <col min="10501" max="10501" width="12.85546875" style="22" hidden="1"/>
    <col min="10502" max="10502" width="14.28515625" style="22" hidden="1"/>
    <col min="10503" max="10503" width="15.5703125" style="22" hidden="1"/>
    <col min="10504" max="10504" width="12" style="22" hidden="1"/>
    <col min="10505" max="10505" width="15.85546875" style="22" hidden="1"/>
    <col min="10506" max="10506" width="15.28515625" style="22" hidden="1"/>
    <col min="10507" max="10507" width="13.5703125" style="22" hidden="1"/>
    <col min="10508" max="10508" width="1.5703125" style="22" hidden="1"/>
    <col min="10509" max="10750" width="8" style="22" hidden="1"/>
    <col min="10751" max="10751" width="45.42578125" style="22" hidden="1"/>
    <col min="10752" max="10752" width="44.5703125" style="22" hidden="1"/>
    <col min="10753" max="10753" width="20.85546875" style="22" hidden="1"/>
    <col min="10754" max="10754" width="12.5703125" style="22" hidden="1"/>
    <col min="10755" max="10755" width="16.28515625" style="22" hidden="1"/>
    <col min="10756" max="10756" width="14.42578125" style="22" hidden="1"/>
    <col min="10757" max="10757" width="12.85546875" style="22" hidden="1"/>
    <col min="10758" max="10758" width="14.28515625" style="22" hidden="1"/>
    <col min="10759" max="10759" width="15.5703125" style="22" hidden="1"/>
    <col min="10760" max="10760" width="12" style="22" hidden="1"/>
    <col min="10761" max="10761" width="15.85546875" style="22" hidden="1"/>
    <col min="10762" max="10762" width="15.28515625" style="22" hidden="1"/>
    <col min="10763" max="10763" width="13.5703125" style="22" hidden="1"/>
    <col min="10764" max="10764" width="1.5703125" style="22" hidden="1"/>
    <col min="10765" max="11006" width="8" style="22" hidden="1"/>
    <col min="11007" max="11007" width="45.42578125" style="22" hidden="1"/>
    <col min="11008" max="11008" width="44.5703125" style="22" hidden="1"/>
    <col min="11009" max="11009" width="20.85546875" style="22" hidden="1"/>
    <col min="11010" max="11010" width="12.5703125" style="22" hidden="1"/>
    <col min="11011" max="11011" width="16.28515625" style="22" hidden="1"/>
    <col min="11012" max="11012" width="14.42578125" style="22" hidden="1"/>
    <col min="11013" max="11013" width="12.85546875" style="22" hidden="1"/>
    <col min="11014" max="11014" width="14.28515625" style="22" hidden="1"/>
    <col min="11015" max="11015" width="15.5703125" style="22" hidden="1"/>
    <col min="11016" max="11016" width="12" style="22" hidden="1"/>
    <col min="11017" max="11017" width="15.85546875" style="22" hidden="1"/>
    <col min="11018" max="11018" width="15.28515625" style="22" hidden="1"/>
    <col min="11019" max="11019" width="13.5703125" style="22" hidden="1"/>
    <col min="11020" max="11020" width="1.5703125" style="22" hidden="1"/>
    <col min="11021" max="11262" width="8" style="22" hidden="1"/>
    <col min="11263" max="11263" width="45.42578125" style="22" hidden="1"/>
    <col min="11264" max="11264" width="44.5703125" style="22" hidden="1"/>
    <col min="11265" max="11265" width="20.85546875" style="22" hidden="1"/>
    <col min="11266" max="11266" width="12.5703125" style="22" hidden="1"/>
    <col min="11267" max="11267" width="16.28515625" style="22" hidden="1"/>
    <col min="11268" max="11268" width="14.42578125" style="22" hidden="1"/>
    <col min="11269" max="11269" width="12.85546875" style="22" hidden="1"/>
    <col min="11270" max="11270" width="14.28515625" style="22" hidden="1"/>
    <col min="11271" max="11271" width="15.5703125" style="22" hidden="1"/>
    <col min="11272" max="11272" width="12" style="22" hidden="1"/>
    <col min="11273" max="11273" width="15.85546875" style="22" hidden="1"/>
    <col min="11274" max="11274" width="15.28515625" style="22" hidden="1"/>
    <col min="11275" max="11275" width="13.5703125" style="22" hidden="1"/>
    <col min="11276" max="11276" width="1.5703125" style="22" hidden="1"/>
    <col min="11277" max="11518" width="8" style="22" hidden="1"/>
    <col min="11519" max="11519" width="45.42578125" style="22" hidden="1"/>
    <col min="11520" max="11520" width="44.5703125" style="22" hidden="1"/>
    <col min="11521" max="11521" width="20.85546875" style="22" hidden="1"/>
    <col min="11522" max="11522" width="12.5703125" style="22" hidden="1"/>
    <col min="11523" max="11523" width="16.28515625" style="22" hidden="1"/>
    <col min="11524" max="11524" width="14.42578125" style="22" hidden="1"/>
    <col min="11525" max="11525" width="12.85546875" style="22" hidden="1"/>
    <col min="11526" max="11526" width="14.28515625" style="22" hidden="1"/>
    <col min="11527" max="11527" width="15.5703125" style="22" hidden="1"/>
    <col min="11528" max="11528" width="12" style="22" hidden="1"/>
    <col min="11529" max="11529" width="15.85546875" style="22" hidden="1"/>
    <col min="11530" max="11530" width="15.28515625" style="22" hidden="1"/>
    <col min="11531" max="11531" width="13.5703125" style="22" hidden="1"/>
    <col min="11532" max="11532" width="1.5703125" style="22" hidden="1"/>
    <col min="11533" max="11774" width="8" style="22" hidden="1"/>
    <col min="11775" max="11775" width="45.42578125" style="22" hidden="1"/>
    <col min="11776" max="11776" width="44.5703125" style="22" hidden="1"/>
    <col min="11777" max="11777" width="20.85546875" style="22" hidden="1"/>
    <col min="11778" max="11778" width="12.5703125" style="22" hidden="1"/>
    <col min="11779" max="11779" width="16.28515625" style="22" hidden="1"/>
    <col min="11780" max="11780" width="14.42578125" style="22" hidden="1"/>
    <col min="11781" max="11781" width="12.85546875" style="22" hidden="1"/>
    <col min="11782" max="11782" width="14.28515625" style="22" hidden="1"/>
    <col min="11783" max="11783" width="15.5703125" style="22" hidden="1"/>
    <col min="11784" max="11784" width="12" style="22" hidden="1"/>
    <col min="11785" max="11785" width="15.85546875" style="22" hidden="1"/>
    <col min="11786" max="11786" width="15.28515625" style="22" hidden="1"/>
    <col min="11787" max="11787" width="13.5703125" style="22" hidden="1"/>
    <col min="11788" max="11788" width="1.5703125" style="22" hidden="1"/>
    <col min="11789" max="12030" width="8" style="22" hidden="1"/>
    <col min="12031" max="12031" width="45.42578125" style="22" hidden="1"/>
    <col min="12032" max="12032" width="44.5703125" style="22" hidden="1"/>
    <col min="12033" max="12033" width="20.85546875" style="22" hidden="1"/>
    <col min="12034" max="12034" width="12.5703125" style="22" hidden="1"/>
    <col min="12035" max="12035" width="16.28515625" style="22" hidden="1"/>
    <col min="12036" max="12036" width="14.42578125" style="22" hidden="1"/>
    <col min="12037" max="12037" width="12.85546875" style="22" hidden="1"/>
    <col min="12038" max="12038" width="14.28515625" style="22" hidden="1"/>
    <col min="12039" max="12039" width="15.5703125" style="22" hidden="1"/>
    <col min="12040" max="12040" width="12" style="22" hidden="1"/>
    <col min="12041" max="12041" width="15.85546875" style="22" hidden="1"/>
    <col min="12042" max="12042" width="15.28515625" style="22" hidden="1"/>
    <col min="12043" max="12043" width="13.5703125" style="22" hidden="1"/>
    <col min="12044" max="12044" width="1.5703125" style="22" hidden="1"/>
    <col min="12045" max="12286" width="8" style="22" hidden="1"/>
    <col min="12287" max="12287" width="45.42578125" style="22" hidden="1"/>
    <col min="12288" max="12288" width="44.5703125" style="22" hidden="1"/>
    <col min="12289" max="12289" width="20.85546875" style="22" hidden="1"/>
    <col min="12290" max="12290" width="12.5703125" style="22" hidden="1"/>
    <col min="12291" max="12291" width="16.28515625" style="22" hidden="1"/>
    <col min="12292" max="12292" width="14.42578125" style="22" hidden="1"/>
    <col min="12293" max="12293" width="12.85546875" style="22" hidden="1"/>
    <col min="12294" max="12294" width="14.28515625" style="22" hidden="1"/>
    <col min="12295" max="12295" width="15.5703125" style="22" hidden="1"/>
    <col min="12296" max="12296" width="12" style="22" hidden="1"/>
    <col min="12297" max="12297" width="15.85546875" style="22" hidden="1"/>
    <col min="12298" max="12298" width="15.28515625" style="22" hidden="1"/>
    <col min="12299" max="12299" width="13.5703125" style="22" hidden="1"/>
    <col min="12300" max="12300" width="1.5703125" style="22" hidden="1"/>
    <col min="12301" max="12542" width="8" style="22" hidden="1"/>
    <col min="12543" max="12543" width="45.42578125" style="22" hidden="1"/>
    <col min="12544" max="12544" width="44.5703125" style="22" hidden="1"/>
    <col min="12545" max="12545" width="20.85546875" style="22" hidden="1"/>
    <col min="12546" max="12546" width="12.5703125" style="22" hidden="1"/>
    <col min="12547" max="12547" width="16.28515625" style="22" hidden="1"/>
    <col min="12548" max="12548" width="14.42578125" style="22" hidden="1"/>
    <col min="12549" max="12549" width="12.85546875" style="22" hidden="1"/>
    <col min="12550" max="12550" width="14.28515625" style="22" hidden="1"/>
    <col min="12551" max="12551" width="15.5703125" style="22" hidden="1"/>
    <col min="12552" max="12552" width="12" style="22" hidden="1"/>
    <col min="12553" max="12553" width="15.85546875" style="22" hidden="1"/>
    <col min="12554" max="12554" width="15.28515625" style="22" hidden="1"/>
    <col min="12555" max="12555" width="13.5703125" style="22" hidden="1"/>
    <col min="12556" max="12556" width="1.5703125" style="22" hidden="1"/>
    <col min="12557" max="12798" width="8" style="22" hidden="1"/>
    <col min="12799" max="12799" width="45.42578125" style="22" hidden="1"/>
    <col min="12800" max="12800" width="44.5703125" style="22" hidden="1"/>
    <col min="12801" max="12801" width="20.85546875" style="22" hidden="1"/>
    <col min="12802" max="12802" width="12.5703125" style="22" hidden="1"/>
    <col min="12803" max="12803" width="16.28515625" style="22" hidden="1"/>
    <col min="12804" max="12804" width="14.42578125" style="22" hidden="1"/>
    <col min="12805" max="12805" width="12.85546875" style="22" hidden="1"/>
    <col min="12806" max="12806" width="14.28515625" style="22" hidden="1"/>
    <col min="12807" max="12807" width="15.5703125" style="22" hidden="1"/>
    <col min="12808" max="12808" width="12" style="22" hidden="1"/>
    <col min="12809" max="12809" width="15.85546875" style="22" hidden="1"/>
    <col min="12810" max="12810" width="15.28515625" style="22" hidden="1"/>
    <col min="12811" max="12811" width="13.5703125" style="22" hidden="1"/>
    <col min="12812" max="12812" width="1.5703125" style="22" hidden="1"/>
    <col min="12813" max="13054" width="8" style="22" hidden="1"/>
    <col min="13055" max="13055" width="45.42578125" style="22" hidden="1"/>
    <col min="13056" max="13056" width="44.5703125" style="22" hidden="1"/>
    <col min="13057" max="13057" width="20.85546875" style="22" hidden="1"/>
    <col min="13058" max="13058" width="12.5703125" style="22" hidden="1"/>
    <col min="13059" max="13059" width="16.28515625" style="22" hidden="1"/>
    <col min="13060" max="13060" width="14.42578125" style="22" hidden="1"/>
    <col min="13061" max="13061" width="12.85546875" style="22" hidden="1"/>
    <col min="13062" max="13062" width="14.28515625" style="22" hidden="1"/>
    <col min="13063" max="13063" width="15.5703125" style="22" hidden="1"/>
    <col min="13064" max="13064" width="12" style="22" hidden="1"/>
    <col min="13065" max="13065" width="15.85546875" style="22" hidden="1"/>
    <col min="13066" max="13066" width="15.28515625" style="22" hidden="1"/>
    <col min="13067" max="13067" width="13.5703125" style="22" hidden="1"/>
    <col min="13068" max="13068" width="1.5703125" style="22" hidden="1"/>
    <col min="13069" max="13310" width="8" style="22" hidden="1"/>
    <col min="13311" max="13311" width="45.42578125" style="22" hidden="1"/>
    <col min="13312" max="13312" width="44.5703125" style="22" hidden="1"/>
    <col min="13313" max="13313" width="20.85546875" style="22" hidden="1"/>
    <col min="13314" max="13314" width="12.5703125" style="22" hidden="1"/>
    <col min="13315" max="13315" width="16.28515625" style="22" hidden="1"/>
    <col min="13316" max="13316" width="14.42578125" style="22" hidden="1"/>
    <col min="13317" max="13317" width="12.85546875" style="22" hidden="1"/>
    <col min="13318" max="13318" width="14.28515625" style="22" hidden="1"/>
    <col min="13319" max="13319" width="15.5703125" style="22" hidden="1"/>
    <col min="13320" max="13320" width="12" style="22" hidden="1"/>
    <col min="13321" max="13321" width="15.85546875" style="22" hidden="1"/>
    <col min="13322" max="13322" width="15.28515625" style="22" hidden="1"/>
    <col min="13323" max="13323" width="13.5703125" style="22" hidden="1"/>
    <col min="13324" max="13324" width="1.5703125" style="22" hidden="1"/>
    <col min="13325" max="13566" width="8" style="22" hidden="1"/>
    <col min="13567" max="13567" width="45.42578125" style="22" hidden="1"/>
    <col min="13568" max="13568" width="44.5703125" style="22" hidden="1"/>
    <col min="13569" max="13569" width="20.85546875" style="22" hidden="1"/>
    <col min="13570" max="13570" width="12.5703125" style="22" hidden="1"/>
    <col min="13571" max="13571" width="16.28515625" style="22" hidden="1"/>
    <col min="13572" max="13572" width="14.42578125" style="22" hidden="1"/>
    <col min="13573" max="13573" width="12.85546875" style="22" hidden="1"/>
    <col min="13574" max="13574" width="14.28515625" style="22" hidden="1"/>
    <col min="13575" max="13575" width="15.5703125" style="22" hidden="1"/>
    <col min="13576" max="13576" width="12" style="22" hidden="1"/>
    <col min="13577" max="13577" width="15.85546875" style="22" hidden="1"/>
    <col min="13578" max="13578" width="15.28515625" style="22" hidden="1"/>
    <col min="13579" max="13579" width="13.5703125" style="22" hidden="1"/>
    <col min="13580" max="13580" width="1.5703125" style="22" hidden="1"/>
    <col min="13581" max="13822" width="8" style="22" hidden="1"/>
    <col min="13823" max="13823" width="45.42578125" style="22" hidden="1"/>
    <col min="13824" max="13824" width="44.5703125" style="22" hidden="1"/>
    <col min="13825" max="13825" width="20.85546875" style="22" hidden="1"/>
    <col min="13826" max="13826" width="12.5703125" style="22" hidden="1"/>
    <col min="13827" max="13827" width="16.28515625" style="22" hidden="1"/>
    <col min="13828" max="13828" width="14.42578125" style="22" hidden="1"/>
    <col min="13829" max="13829" width="12.85546875" style="22" hidden="1"/>
    <col min="13830" max="13830" width="14.28515625" style="22" hidden="1"/>
    <col min="13831" max="13831" width="15.5703125" style="22" hidden="1"/>
    <col min="13832" max="13832" width="12" style="22" hidden="1"/>
    <col min="13833" max="13833" width="15.85546875" style="22" hidden="1"/>
    <col min="13834" max="13834" width="15.28515625" style="22" hidden="1"/>
    <col min="13835" max="13835" width="13.5703125" style="22" hidden="1"/>
    <col min="13836" max="13836" width="1.5703125" style="22" hidden="1"/>
    <col min="13837" max="14078" width="8" style="22" hidden="1"/>
    <col min="14079" max="14079" width="45.42578125" style="22" hidden="1"/>
    <col min="14080" max="14080" width="44.5703125" style="22" hidden="1"/>
    <col min="14081" max="14081" width="20.85546875" style="22" hidden="1"/>
    <col min="14082" max="14082" width="12.5703125" style="22" hidden="1"/>
    <col min="14083" max="14083" width="16.28515625" style="22" hidden="1"/>
    <col min="14084" max="14084" width="14.42578125" style="22" hidden="1"/>
    <col min="14085" max="14085" width="12.85546875" style="22" hidden="1"/>
    <col min="14086" max="14086" width="14.28515625" style="22" hidden="1"/>
    <col min="14087" max="14087" width="15.5703125" style="22" hidden="1"/>
    <col min="14088" max="14088" width="12" style="22" hidden="1"/>
    <col min="14089" max="14089" width="15.85546875" style="22" hidden="1"/>
    <col min="14090" max="14090" width="15.28515625" style="22" hidden="1"/>
    <col min="14091" max="14091" width="13.5703125" style="22" hidden="1"/>
    <col min="14092" max="14092" width="1.5703125" style="22" hidden="1"/>
    <col min="14093" max="14334" width="8" style="22" hidden="1"/>
    <col min="14335" max="14335" width="45.42578125" style="22" hidden="1"/>
    <col min="14336" max="14336" width="44.5703125" style="22" hidden="1"/>
    <col min="14337" max="14337" width="20.85546875" style="22" hidden="1"/>
    <col min="14338" max="14338" width="12.5703125" style="22" hidden="1"/>
    <col min="14339" max="14339" width="16.28515625" style="22" hidden="1"/>
    <col min="14340" max="14340" width="14.42578125" style="22" hidden="1"/>
    <col min="14341" max="14341" width="12.85546875" style="22" hidden="1"/>
    <col min="14342" max="14342" width="14.28515625" style="22" hidden="1"/>
    <col min="14343" max="14343" width="15.5703125" style="22" hidden="1"/>
    <col min="14344" max="14344" width="12" style="22" hidden="1"/>
    <col min="14345" max="14345" width="15.85546875" style="22" hidden="1"/>
    <col min="14346" max="14346" width="15.28515625" style="22" hidden="1"/>
    <col min="14347" max="14347" width="13.5703125" style="22" hidden="1"/>
    <col min="14348" max="14348" width="1.5703125" style="22" hidden="1"/>
    <col min="14349" max="14590" width="8" style="22" hidden="1"/>
    <col min="14591" max="14591" width="45.42578125" style="22" hidden="1"/>
    <col min="14592" max="14592" width="44.5703125" style="22" hidden="1"/>
    <col min="14593" max="14593" width="20.85546875" style="22" hidden="1"/>
    <col min="14594" max="14594" width="12.5703125" style="22" hidden="1"/>
    <col min="14595" max="14595" width="16.28515625" style="22" hidden="1"/>
    <col min="14596" max="14596" width="14.42578125" style="22" hidden="1"/>
    <col min="14597" max="14597" width="12.85546875" style="22" hidden="1"/>
    <col min="14598" max="14598" width="14.28515625" style="22" hidden="1"/>
    <col min="14599" max="14599" width="15.5703125" style="22" hidden="1"/>
    <col min="14600" max="14600" width="12" style="22" hidden="1"/>
    <col min="14601" max="14601" width="15.85546875" style="22" hidden="1"/>
    <col min="14602" max="14602" width="15.28515625" style="22" hidden="1"/>
    <col min="14603" max="14603" width="13.5703125" style="22" hidden="1"/>
    <col min="14604" max="14604" width="1.5703125" style="22" hidden="1"/>
    <col min="14605" max="14846" width="8" style="22" hidden="1"/>
    <col min="14847" max="14847" width="45.42578125" style="22" hidden="1"/>
    <col min="14848" max="14848" width="44.5703125" style="22" hidden="1"/>
    <col min="14849" max="14849" width="20.85546875" style="22" hidden="1"/>
    <col min="14850" max="14850" width="12.5703125" style="22" hidden="1"/>
    <col min="14851" max="14851" width="16.28515625" style="22" hidden="1"/>
    <col min="14852" max="14852" width="14.42578125" style="22" hidden="1"/>
    <col min="14853" max="14853" width="12.85546875" style="22" hidden="1"/>
    <col min="14854" max="14854" width="14.28515625" style="22" hidden="1"/>
    <col min="14855" max="14855" width="15.5703125" style="22" hidden="1"/>
    <col min="14856" max="14856" width="12" style="22" hidden="1"/>
    <col min="14857" max="14857" width="15.85546875" style="22" hidden="1"/>
    <col min="14858" max="14858" width="15.28515625" style="22" hidden="1"/>
    <col min="14859" max="14859" width="13.5703125" style="22" hidden="1"/>
    <col min="14860" max="14860" width="1.5703125" style="22" hidden="1"/>
    <col min="14861" max="15102" width="8" style="22" hidden="1"/>
    <col min="15103" max="15103" width="45.42578125" style="22" hidden="1"/>
    <col min="15104" max="15104" width="44.5703125" style="22" hidden="1"/>
    <col min="15105" max="15105" width="20.85546875" style="22" hidden="1"/>
    <col min="15106" max="15106" width="12.5703125" style="22" hidden="1"/>
    <col min="15107" max="15107" width="16.28515625" style="22" hidden="1"/>
    <col min="15108" max="15108" width="14.42578125" style="22" hidden="1"/>
    <col min="15109" max="15109" width="12.85546875" style="22" hidden="1"/>
    <col min="15110" max="15110" width="14.28515625" style="22" hidden="1"/>
    <col min="15111" max="15111" width="15.5703125" style="22" hidden="1"/>
    <col min="15112" max="15112" width="12" style="22" hidden="1"/>
    <col min="15113" max="15113" width="15.85546875" style="22" hidden="1"/>
    <col min="15114" max="15114" width="15.28515625" style="22" hidden="1"/>
    <col min="15115" max="15115" width="13.5703125" style="22" hidden="1"/>
    <col min="15116" max="15116" width="1.5703125" style="22" hidden="1"/>
    <col min="15117" max="15358" width="8" style="22" hidden="1"/>
    <col min="15359" max="15359" width="45.42578125" style="22" hidden="1"/>
    <col min="15360" max="15360" width="44.5703125" style="22" hidden="1"/>
    <col min="15361" max="15361" width="20.85546875" style="22" hidden="1"/>
    <col min="15362" max="15362" width="12.5703125" style="22" hidden="1"/>
    <col min="15363" max="15363" width="16.28515625" style="22" hidden="1"/>
    <col min="15364" max="15364" width="14.42578125" style="22" hidden="1"/>
    <col min="15365" max="15365" width="12.85546875" style="22" hidden="1"/>
    <col min="15366" max="15366" width="14.28515625" style="22" hidden="1"/>
    <col min="15367" max="15367" width="15.5703125" style="22" hidden="1"/>
    <col min="15368" max="15368" width="12" style="22" hidden="1"/>
    <col min="15369" max="15369" width="15.85546875" style="22" hidden="1"/>
    <col min="15370" max="15370" width="15.28515625" style="22" hidden="1"/>
    <col min="15371" max="15371" width="13.5703125" style="22" hidden="1"/>
    <col min="15372" max="15372" width="1.5703125" style="22" hidden="1"/>
    <col min="15373" max="15614" width="8" style="22" hidden="1"/>
    <col min="15615" max="15615" width="45.42578125" style="22" hidden="1"/>
    <col min="15616" max="15616" width="44.5703125" style="22" hidden="1"/>
    <col min="15617" max="15617" width="20.85546875" style="22" hidden="1"/>
    <col min="15618" max="15618" width="12.5703125" style="22" hidden="1"/>
    <col min="15619" max="15619" width="16.28515625" style="22" hidden="1"/>
    <col min="15620" max="15620" width="14.42578125" style="22" hidden="1"/>
    <col min="15621" max="15621" width="12.85546875" style="22" hidden="1"/>
    <col min="15622" max="15622" width="14.28515625" style="22" hidden="1"/>
    <col min="15623" max="15623" width="15.5703125" style="22" hidden="1"/>
    <col min="15624" max="15624" width="12" style="22" hidden="1"/>
    <col min="15625" max="15625" width="15.85546875" style="22" hidden="1"/>
    <col min="15626" max="15626" width="15.28515625" style="22" hidden="1"/>
    <col min="15627" max="15627" width="13.5703125" style="22" hidden="1"/>
    <col min="15628" max="15628" width="1.5703125" style="22" hidden="1"/>
    <col min="15629" max="15870" width="8" style="22" hidden="1"/>
    <col min="15871" max="15871" width="45.42578125" style="22" hidden="1"/>
    <col min="15872" max="15872" width="44.5703125" style="22" hidden="1"/>
    <col min="15873" max="15873" width="20.85546875" style="22" hidden="1"/>
    <col min="15874" max="15874" width="12.5703125" style="22" hidden="1"/>
    <col min="15875" max="15875" width="16.28515625" style="22" hidden="1"/>
    <col min="15876" max="15876" width="14.42578125" style="22" hidden="1"/>
    <col min="15877" max="15877" width="12.85546875" style="22" hidden="1"/>
    <col min="15878" max="15878" width="14.28515625" style="22" hidden="1"/>
    <col min="15879" max="15879" width="15.5703125" style="22" hidden="1"/>
    <col min="15880" max="15880" width="12" style="22" hidden="1"/>
    <col min="15881" max="15881" width="15.85546875" style="22" hidden="1"/>
    <col min="15882" max="15882" width="15.28515625" style="22" hidden="1"/>
    <col min="15883" max="15883" width="13.5703125" style="22" hidden="1"/>
    <col min="15884" max="15884" width="1.5703125" style="22" hidden="1"/>
    <col min="15885" max="16126" width="8" style="22" hidden="1"/>
    <col min="16127" max="16127" width="45.42578125" style="22" hidden="1"/>
    <col min="16128" max="16128" width="44.5703125" style="22" hidden="1"/>
    <col min="16129" max="16129" width="20.85546875" style="22" hidden="1"/>
    <col min="16130" max="16130" width="12.5703125" style="22" hidden="1"/>
    <col min="16131" max="16131" width="16.28515625" style="22" hidden="1"/>
    <col min="16132" max="16132" width="14.42578125" style="22" hidden="1"/>
    <col min="16133" max="16133" width="12.85546875" style="22" hidden="1"/>
    <col min="16134" max="16134" width="14.28515625" style="22" hidden="1"/>
    <col min="16135" max="16135" width="15.5703125" style="22" hidden="1"/>
    <col min="16136" max="16136" width="12" style="22" hidden="1"/>
    <col min="16137" max="16137" width="15.85546875" style="22" hidden="1"/>
    <col min="16138" max="16138" width="15.28515625" style="22" hidden="1"/>
    <col min="16139" max="16139" width="13.5703125" style="22" hidden="1"/>
    <col min="16140" max="16141" width="1.5703125" style="22" hidden="1"/>
    <col min="16142" max="16384" width="0" style="22" hidden="1"/>
  </cols>
  <sheetData>
    <row r="1" spans="1:12" ht="27" customHeight="1">
      <c r="A1" s="487" t="s">
        <v>147</v>
      </c>
      <c r="D1" s="20"/>
      <c r="E1" s="20"/>
      <c r="F1" s="20"/>
      <c r="G1" s="812"/>
      <c r="H1" s="21"/>
      <c r="I1" s="21"/>
      <c r="J1" s="21"/>
      <c r="K1" s="21"/>
    </row>
    <row r="2" spans="1:12" s="27" customFormat="1" ht="27" customHeight="1" thickBot="1">
      <c r="A2" s="485"/>
      <c r="B2" s="486"/>
      <c r="C2" s="24"/>
      <c r="D2" s="24"/>
      <c r="E2" s="25"/>
      <c r="F2" s="25"/>
      <c r="G2" s="813"/>
      <c r="L2" s="20"/>
    </row>
    <row r="3" spans="1:12" ht="15" customHeight="1" thickBot="1">
      <c r="A3" s="790" t="s">
        <v>120</v>
      </c>
      <c r="B3" s="28"/>
      <c r="C3" s="28"/>
      <c r="D3" s="28"/>
      <c r="E3" s="29"/>
      <c r="F3" s="804"/>
      <c r="G3" s="821"/>
      <c r="K3" s="22"/>
    </row>
    <row r="4" spans="1:12" s="18" customFormat="1" ht="12.75" customHeight="1">
      <c r="A4" s="259"/>
      <c r="B4" s="260"/>
      <c r="C4" s="260"/>
      <c r="D4" s="260"/>
      <c r="E4" s="260"/>
      <c r="F4" s="805"/>
      <c r="G4" s="822"/>
      <c r="H4" s="20"/>
    </row>
    <row r="5" spans="1:12" ht="12.75" customHeight="1">
      <c r="A5" s="251" t="s">
        <v>65</v>
      </c>
      <c r="B5" s="261" t="s">
        <v>515</v>
      </c>
      <c r="C5" s="769" t="s">
        <v>121</v>
      </c>
      <c r="D5" s="1027" t="s">
        <v>516</v>
      </c>
      <c r="E5" s="1028"/>
      <c r="F5" s="806"/>
      <c r="G5" s="814"/>
      <c r="H5" s="22"/>
      <c r="I5" s="22"/>
      <c r="J5" s="22"/>
      <c r="K5" s="22"/>
    </row>
    <row r="6" spans="1:12" s="27" customFormat="1" ht="12.75" customHeight="1">
      <c r="A6" s="252"/>
      <c r="B6" s="23"/>
      <c r="C6" s="770" t="s">
        <v>382</v>
      </c>
      <c r="D6" s="1029" t="s">
        <v>517</v>
      </c>
      <c r="E6" s="1030"/>
      <c r="F6" s="807"/>
      <c r="G6" s="815"/>
      <c r="L6" s="20"/>
    </row>
    <row r="7" spans="1:12" s="27" customFormat="1" ht="12.75" customHeight="1">
      <c r="A7" s="251" t="s">
        <v>169</v>
      </c>
      <c r="B7" s="262" t="s">
        <v>451</v>
      </c>
      <c r="C7" s="770" t="s">
        <v>383</v>
      </c>
      <c r="D7" s="1031" t="s">
        <v>518</v>
      </c>
      <c r="E7" s="1032"/>
      <c r="F7" s="807"/>
      <c r="G7" s="815"/>
      <c r="L7" s="20"/>
    </row>
    <row r="8" spans="1:12" s="27" customFormat="1" ht="12.75" customHeight="1">
      <c r="A8" s="251"/>
      <c r="B8" s="64"/>
      <c r="C8" s="770" t="s">
        <v>384</v>
      </c>
      <c r="D8" s="1029"/>
      <c r="E8" s="1030"/>
      <c r="F8" s="807"/>
      <c r="G8" s="815"/>
      <c r="L8" s="20"/>
    </row>
    <row r="9" spans="1:12" s="27" customFormat="1" ht="15" customHeight="1">
      <c r="A9" s="251" t="s">
        <v>168</v>
      </c>
      <c r="B9" s="262" t="s">
        <v>587</v>
      </c>
      <c r="C9" s="253"/>
      <c r="D9" s="253"/>
      <c r="E9" s="253"/>
      <c r="F9" s="808"/>
      <c r="G9" s="815"/>
      <c r="L9" s="20"/>
    </row>
    <row r="10" spans="1:12" s="27" customFormat="1" ht="12.75" customHeight="1">
      <c r="A10" s="251"/>
      <c r="B10" s="64"/>
      <c r="C10" s="63"/>
      <c r="D10" s="65"/>
      <c r="E10" s="65"/>
      <c r="F10" s="809"/>
      <c r="G10" s="815"/>
      <c r="L10" s="20"/>
    </row>
    <row r="11" spans="1:12" ht="12.75" customHeight="1">
      <c r="A11" s="251" t="s">
        <v>238</v>
      </c>
      <c r="B11" s="263" t="s">
        <v>452</v>
      </c>
      <c r="C11" s="30"/>
      <c r="D11" s="30"/>
      <c r="E11" s="31"/>
      <c r="F11" s="810"/>
      <c r="G11" s="814"/>
      <c r="H11" s="22"/>
      <c r="I11" s="22"/>
      <c r="J11" s="22"/>
      <c r="K11" s="22"/>
    </row>
    <row r="12" spans="1:12" s="27" customFormat="1" ht="12.75" customHeight="1">
      <c r="A12" s="252"/>
      <c r="B12" s="23"/>
      <c r="C12" s="786"/>
      <c r="D12" s="786"/>
      <c r="E12" s="25"/>
      <c r="F12" s="258"/>
      <c r="G12" s="815"/>
      <c r="L12" s="20"/>
    </row>
    <row r="13" spans="1:12" s="27" customFormat="1" ht="12.75" customHeight="1">
      <c r="A13" s="252" t="s">
        <v>170</v>
      </c>
      <c r="B13" s="998">
        <v>44034</v>
      </c>
      <c r="C13" s="786"/>
      <c r="D13" s="786"/>
      <c r="E13" s="25"/>
      <c r="F13" s="258"/>
      <c r="G13" s="815"/>
      <c r="L13" s="20"/>
    </row>
    <row r="14" spans="1:12" s="27" customFormat="1" ht="12.75" customHeight="1">
      <c r="A14" s="252"/>
      <c r="B14" s="23"/>
      <c r="C14" s="786"/>
      <c r="D14" s="786"/>
      <c r="E14" s="25"/>
      <c r="F14" s="258"/>
      <c r="G14" s="815"/>
      <c r="L14" s="20"/>
    </row>
    <row r="15" spans="1:12" ht="12.75" customHeight="1">
      <c r="A15" s="251" t="s">
        <v>58</v>
      </c>
      <c r="B15" s="998">
        <v>44047</v>
      </c>
      <c r="C15" s="30"/>
      <c r="D15" s="30"/>
      <c r="E15" s="31"/>
      <c r="F15" s="810"/>
      <c r="G15" s="816"/>
    </row>
    <row r="16" spans="1:12" ht="12.75" customHeight="1">
      <c r="A16" s="251"/>
      <c r="B16" s="32"/>
      <c r="C16" s="30"/>
      <c r="D16" s="30"/>
      <c r="E16" s="31"/>
      <c r="F16" s="810"/>
      <c r="G16" s="814"/>
    </row>
    <row r="17" spans="1:11" ht="12.75" customHeight="1">
      <c r="A17" s="254" t="s">
        <v>240</v>
      </c>
      <c r="B17" s="264">
        <v>3622</v>
      </c>
      <c r="C17" s="785"/>
      <c r="D17" s="265"/>
      <c r="E17" s="265"/>
      <c r="F17" s="266"/>
      <c r="G17" s="817"/>
    </row>
    <row r="18" spans="1:11" ht="12.75" customHeight="1">
      <c r="A18" s="255" t="s">
        <v>0</v>
      </c>
      <c r="B18" s="34"/>
      <c r="C18" s="34"/>
      <c r="D18" s="267"/>
      <c r="E18" s="267"/>
      <c r="F18" s="268"/>
      <c r="G18" s="818"/>
    </row>
    <row r="19" spans="1:11" ht="62.25" customHeight="1">
      <c r="A19" s="997" t="s">
        <v>52</v>
      </c>
      <c r="B19" s="1033" t="s">
        <v>576</v>
      </c>
      <c r="C19" s="1034"/>
      <c r="D19" s="1034"/>
      <c r="E19" s="1034"/>
      <c r="F19" s="1035"/>
      <c r="G19" s="850"/>
    </row>
    <row r="20" spans="1:11" s="62" customFormat="1" ht="12.75" customHeight="1">
      <c r="A20" s="257"/>
      <c r="B20" s="269"/>
      <c r="C20" s="269"/>
      <c r="D20" s="269"/>
      <c r="E20" s="269"/>
      <c r="F20" s="270"/>
      <c r="G20" s="823"/>
      <c r="H20" s="61"/>
      <c r="I20" s="61"/>
      <c r="J20" s="61"/>
      <c r="K20" s="61"/>
    </row>
    <row r="21" spans="1:11" ht="110.45" customHeight="1">
      <c r="A21" s="801" t="s">
        <v>239</v>
      </c>
      <c r="B21" s="1036" t="s">
        <v>612</v>
      </c>
      <c r="C21" s="1037"/>
      <c r="D21" s="1037"/>
      <c r="E21" s="1037"/>
      <c r="F21" s="1038"/>
      <c r="G21" s="824"/>
      <c r="I21" s="36"/>
      <c r="J21" s="26"/>
    </row>
    <row r="22" spans="1:11" s="1014" customFormat="1" ht="12.75" customHeight="1">
      <c r="A22" s="1008"/>
      <c r="B22" s="1009"/>
      <c r="C22" s="1009"/>
      <c r="D22" s="1009"/>
      <c r="E22" s="1010"/>
      <c r="F22" s="1011"/>
      <c r="G22" s="1012"/>
      <c r="H22" s="1013"/>
      <c r="I22" s="1013"/>
      <c r="J22" s="1013"/>
      <c r="K22" s="1013"/>
    </row>
    <row r="23" spans="1:11" ht="12.75" customHeight="1">
      <c r="A23" s="802"/>
      <c r="F23" s="811"/>
      <c r="G23" s="816"/>
    </row>
    <row r="24" spans="1:11" s="35" customFormat="1" ht="28.5" customHeight="1">
      <c r="A24" s="256" t="s">
        <v>34</v>
      </c>
      <c r="B24" s="1039" t="s">
        <v>59</v>
      </c>
      <c r="C24" s="1039"/>
      <c r="D24" s="1039"/>
      <c r="E24" s="1039"/>
      <c r="F24" s="1040"/>
      <c r="G24" s="819"/>
      <c r="H24" s="25"/>
      <c r="I24" s="25"/>
      <c r="J24" s="26"/>
      <c r="K24" s="25"/>
    </row>
    <row r="25" spans="1:11" ht="15" customHeight="1" thickBot="1">
      <c r="A25" s="803"/>
      <c r="B25" s="1041" t="s">
        <v>585</v>
      </c>
      <c r="C25" s="1041"/>
      <c r="D25" s="1041"/>
      <c r="E25" s="1041"/>
      <c r="F25" s="1042"/>
      <c r="G25" s="825"/>
    </row>
    <row r="26" spans="1:11">
      <c r="B26" s="1025"/>
      <c r="C26" s="1025"/>
      <c r="D26" s="1025"/>
      <c r="E26" s="1025"/>
      <c r="F26" s="1025"/>
      <c r="G26" s="1026"/>
    </row>
    <row r="27" spans="1:11" hidden="1"/>
    <row r="28" spans="1:11" hidden="1"/>
    <row r="29" spans="1:11" hidden="1"/>
    <row r="30" spans="1:11" hidden="1"/>
    <row r="31" spans="1:11" hidden="1"/>
    <row r="32" spans="1:11"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sheetData>
  <sheetProtection selectLockedCells="1"/>
  <mergeCells count="9">
    <mergeCell ref="B26:G26"/>
    <mergeCell ref="D5:E5"/>
    <mergeCell ref="D6:E6"/>
    <mergeCell ref="D7:E7"/>
    <mergeCell ref="D8:E8"/>
    <mergeCell ref="B19:F19"/>
    <mergeCell ref="B21:F21"/>
    <mergeCell ref="B24:F24"/>
    <mergeCell ref="B25:F25"/>
  </mergeCells>
  <pageMargins left="0.25" right="0.25" top="0.75" bottom="0.75" header="0.3" footer="0.3"/>
  <pageSetup scale="70" orientation="landscape" useFirstPageNumber="1" r:id="rId1"/>
  <headerFooter>
    <oddFooter>&amp;L&amp;G&amp;C&amp;P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autoPageBreaks="0" fitToPage="1"/>
  </sheetPr>
  <dimension ref="A1:XFC27"/>
  <sheetViews>
    <sheetView showGridLines="0" zoomScale="70" zoomScaleNormal="70" zoomScaleSheetLayoutView="80" workbookViewId="0">
      <selection activeCell="B11" sqref="B11"/>
    </sheetView>
  </sheetViews>
  <sheetFormatPr defaultColWidth="0" defaultRowHeight="12.75" zeroHeight="1"/>
  <cols>
    <col min="1" max="1" width="2.28515625" style="20" customWidth="1"/>
    <col min="2" max="2" width="60.7109375" style="20" customWidth="1"/>
    <col min="3" max="3" width="39.140625" style="20" customWidth="1"/>
    <col min="4" max="4" width="34.140625" style="20" customWidth="1"/>
    <col min="5" max="5" width="0.85546875" style="20" customWidth="1"/>
    <col min="6" max="16383" width="9.140625" style="20" hidden="1"/>
    <col min="16384" max="16384" width="0.85546875" style="20" hidden="1"/>
  </cols>
  <sheetData>
    <row r="1" spans="2:4" ht="27" customHeight="1">
      <c r="B1" s="272" t="s">
        <v>171</v>
      </c>
      <c r="C1" s="33"/>
    </row>
    <row r="2" spans="2:4" ht="27" customHeight="1" thickBot="1">
      <c r="B2" s="273" t="str">
        <f>'Client General Info. (Mercer)'!B7</f>
        <v>City of Tacoma</v>
      </c>
      <c r="C2" s="116"/>
    </row>
    <row r="3" spans="2:4" s="271" customFormat="1" ht="35.1" customHeight="1">
      <c r="B3" s="1048" t="s">
        <v>129</v>
      </c>
      <c r="C3" s="1049"/>
      <c r="D3" s="1050"/>
    </row>
    <row r="4" spans="2:4" s="271" customFormat="1" ht="20.100000000000001" customHeight="1">
      <c r="B4" s="1051" t="s">
        <v>172</v>
      </c>
      <c r="C4" s="1052"/>
      <c r="D4" s="1045"/>
    </row>
    <row r="5" spans="2:4" ht="60.75" customHeight="1">
      <c r="B5" s="689" t="s">
        <v>331</v>
      </c>
      <c r="C5" s="1053"/>
      <c r="D5" s="1045"/>
    </row>
    <row r="6" spans="2:4" ht="47.1" customHeight="1">
      <c r="B6" s="689" t="s">
        <v>332</v>
      </c>
      <c r="C6" s="1053"/>
      <c r="D6" s="1045"/>
    </row>
    <row r="7" spans="2:4" s="271" customFormat="1" ht="36" customHeight="1">
      <c r="B7" s="1043" t="s">
        <v>334</v>
      </c>
      <c r="C7" s="1044"/>
      <c r="D7" s="1045"/>
    </row>
    <row r="8" spans="2:4" ht="47.1" customHeight="1">
      <c r="B8" s="851" t="s">
        <v>333</v>
      </c>
      <c r="C8" s="1053"/>
      <c r="D8" s="1045"/>
    </row>
    <row r="9" spans="2:4" ht="20.100000000000001" customHeight="1">
      <c r="B9" s="1043" t="s">
        <v>266</v>
      </c>
      <c r="C9" s="1044"/>
      <c r="D9" s="1045"/>
    </row>
    <row r="10" spans="2:4" ht="45" customHeight="1" thickBot="1">
      <c r="B10" s="970" t="s">
        <v>450</v>
      </c>
      <c r="C10" s="1046"/>
      <c r="D10" s="1047"/>
    </row>
    <row r="11" spans="2:4"/>
    <row r="12" spans="2:4" hidden="1"/>
    <row r="13" spans="2:4" hidden="1"/>
    <row r="14" spans="2:4" hidden="1"/>
    <row r="15" spans="2:4" hidden="1"/>
    <row r="16" spans="2:4" hidden="1"/>
    <row r="17" hidden="1"/>
    <row r="18" hidden="1"/>
    <row r="19" hidden="1"/>
    <row r="20" hidden="1"/>
    <row r="21" hidden="1"/>
    <row r="22" hidden="1"/>
    <row r="23" hidden="1"/>
    <row r="24" hidden="1"/>
    <row r="25" hidden="1"/>
    <row r="26" hidden="1"/>
    <row r="27" hidden="1"/>
  </sheetData>
  <sheetProtection selectLockedCells="1"/>
  <mergeCells count="8">
    <mergeCell ref="B9:D9"/>
    <mergeCell ref="C10:D10"/>
    <mergeCell ref="B3:D3"/>
    <mergeCell ref="B4:D4"/>
    <mergeCell ref="C5:D5"/>
    <mergeCell ref="C6:D6"/>
    <mergeCell ref="C8:D8"/>
    <mergeCell ref="B7:D7"/>
  </mergeCells>
  <conditionalFormatting sqref="C5">
    <cfRule type="containsBlanks" dxfId="625" priority="16">
      <formula>LEN(TRIM(C5))=0</formula>
    </cfRule>
  </conditionalFormatting>
  <conditionalFormatting sqref="C6">
    <cfRule type="containsBlanks" dxfId="624" priority="15">
      <formula>LEN(TRIM(C6))=0</formula>
    </cfRule>
  </conditionalFormatting>
  <conditionalFormatting sqref="C8">
    <cfRule type="containsBlanks" dxfId="623" priority="14">
      <formula>LEN(TRIM(C8))=0</formula>
    </cfRule>
  </conditionalFormatting>
  <conditionalFormatting sqref="C10">
    <cfRule type="containsBlanks" dxfId="622" priority="13">
      <formula>LEN(TRIM(C10))=0</formula>
    </cfRule>
  </conditionalFormatting>
  <pageMargins left="0.82" right="0.75" top="1.1399999999999999" bottom="1" header="0.5" footer="0.5"/>
  <pageSetup scale="89" firstPageNumber="2" orientation="landscape" useFirstPageNumber="1" r:id="rId1"/>
  <headerFooter>
    <oddFooter>&amp;L&amp;G&amp;C&amp;P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G21"/>
  <sheetViews>
    <sheetView topLeftCell="A13" zoomScale="80" zoomScaleNormal="80" zoomScaleSheetLayoutView="80" workbookViewId="0">
      <selection activeCell="B19" sqref="B19"/>
    </sheetView>
  </sheetViews>
  <sheetFormatPr defaultColWidth="0" defaultRowHeight="12.75" zeroHeight="1"/>
  <cols>
    <col min="1" max="1" width="2.28515625" style="840" customWidth="1"/>
    <col min="2" max="2" width="40.7109375" style="840" customWidth="1"/>
    <col min="3" max="3" width="34.28515625" style="840" customWidth="1"/>
    <col min="4" max="4" width="47.42578125" style="840" customWidth="1"/>
    <col min="5" max="5" width="2.28515625" style="248" customWidth="1"/>
    <col min="6" max="6" width="19.85546875" style="101" hidden="1" customWidth="1"/>
    <col min="7" max="7" width="43" style="101" hidden="1" customWidth="1"/>
    <col min="8" max="16384" width="8.85546875" style="101" hidden="1"/>
  </cols>
  <sheetData>
    <row r="1" spans="2:7" ht="27" customHeight="1">
      <c r="B1" s="1054" t="s">
        <v>385</v>
      </c>
      <c r="C1" s="1054"/>
      <c r="D1" s="841"/>
    </row>
    <row r="2" spans="2:7" ht="27" customHeight="1" thickBot="1">
      <c r="B2" s="842"/>
      <c r="C2" s="842"/>
      <c r="D2" s="841"/>
    </row>
    <row r="3" spans="2:7" ht="15">
      <c r="B3" s="843" t="s">
        <v>163</v>
      </c>
      <c r="C3" s="844" t="s">
        <v>161</v>
      </c>
      <c r="D3" s="845" t="s">
        <v>162</v>
      </c>
    </row>
    <row r="4" spans="2:7" ht="76.5">
      <c r="B4" s="771" t="s">
        <v>399</v>
      </c>
      <c r="C4" s="839" t="s">
        <v>213</v>
      </c>
      <c r="D4" s="846"/>
    </row>
    <row r="5" spans="2:7" ht="51">
      <c r="B5" s="771" t="s">
        <v>400</v>
      </c>
      <c r="C5" s="839" t="s">
        <v>213</v>
      </c>
      <c r="D5" s="1000"/>
    </row>
    <row r="6" spans="2:7" ht="63.75">
      <c r="B6" s="772" t="s">
        <v>401</v>
      </c>
      <c r="C6" s="839" t="s">
        <v>213</v>
      </c>
      <c r="D6" s="846"/>
    </row>
    <row r="7" spans="2:7" ht="51">
      <c r="B7" s="772" t="s">
        <v>402</v>
      </c>
      <c r="C7" s="839" t="s">
        <v>213</v>
      </c>
      <c r="D7" s="846"/>
    </row>
    <row r="8" spans="2:7" ht="204" customHeight="1">
      <c r="B8" s="771" t="s">
        <v>403</v>
      </c>
      <c r="C8" s="839" t="s">
        <v>213</v>
      </c>
      <c r="D8" s="1000"/>
    </row>
    <row r="9" spans="2:7" ht="69" customHeight="1">
      <c r="B9" s="771" t="s">
        <v>588</v>
      </c>
      <c r="C9" s="839" t="s">
        <v>213</v>
      </c>
      <c r="D9" s="1000"/>
      <c r="E9" s="249"/>
      <c r="F9" s="102"/>
    </row>
    <row r="10" spans="2:7" ht="56.25" customHeight="1">
      <c r="B10" s="773" t="s">
        <v>602</v>
      </c>
      <c r="C10" s="839" t="s">
        <v>213</v>
      </c>
      <c r="D10" s="846"/>
      <c r="E10" s="250"/>
      <c r="F10" s="103"/>
    </row>
    <row r="11" spans="2:7" ht="127.5">
      <c r="B11" s="772" t="s">
        <v>404</v>
      </c>
      <c r="C11" s="839" t="s">
        <v>213</v>
      </c>
      <c r="D11" s="846"/>
      <c r="E11" s="250"/>
      <c r="F11" s="103"/>
    </row>
    <row r="12" spans="2:7" ht="63.75">
      <c r="B12" s="772" t="s">
        <v>430</v>
      </c>
      <c r="C12" s="839" t="s">
        <v>213</v>
      </c>
      <c r="D12" s="846"/>
      <c r="E12" s="250"/>
      <c r="G12" s="847"/>
    </row>
    <row r="13" spans="2:7" ht="69" customHeight="1" thickBot="1">
      <c r="B13" s="774" t="s">
        <v>405</v>
      </c>
      <c r="C13" s="839" t="s">
        <v>213</v>
      </c>
      <c r="D13" s="846"/>
      <c r="E13" s="250"/>
      <c r="G13" s="847"/>
    </row>
    <row r="14" spans="2:7" ht="26.25" thickBot="1">
      <c r="B14" s="848" t="s">
        <v>582</v>
      </c>
      <c r="C14" s="849" t="s">
        <v>213</v>
      </c>
      <c r="D14" s="846"/>
      <c r="E14" s="250"/>
    </row>
    <row r="15" spans="2:7" ht="13.5" thickBot="1">
      <c r="B15" s="848" t="s">
        <v>618</v>
      </c>
      <c r="C15" s="849" t="s">
        <v>213</v>
      </c>
      <c r="D15" s="846"/>
      <c r="E15" s="250"/>
    </row>
    <row r="16" spans="2:7" ht="13.5" thickBot="1">
      <c r="B16" s="848" t="s">
        <v>618</v>
      </c>
      <c r="C16" s="849" t="s">
        <v>213</v>
      </c>
      <c r="D16" s="846"/>
      <c r="E16" s="250"/>
    </row>
    <row r="17" spans="2:5" ht="13.5" thickBot="1">
      <c r="B17" s="848" t="s">
        <v>618</v>
      </c>
      <c r="C17" s="849" t="s">
        <v>213</v>
      </c>
      <c r="D17" s="846"/>
      <c r="E17" s="250"/>
    </row>
    <row r="18" spans="2:5" ht="13.5" thickBot="1">
      <c r="B18" s="848" t="s">
        <v>618</v>
      </c>
      <c r="C18" s="849" t="s">
        <v>213</v>
      </c>
      <c r="D18" s="846"/>
      <c r="E18" s="250"/>
    </row>
    <row r="19" spans="2:5" s="840" customFormat="1" ht="13.5" thickBot="1">
      <c r="B19" s="848" t="s">
        <v>618</v>
      </c>
      <c r="C19" s="849" t="s">
        <v>213</v>
      </c>
      <c r="D19" s="846"/>
      <c r="E19" s="248"/>
    </row>
    <row r="20" spans="2:5"/>
    <row r="21" spans="2:5" hidden="1"/>
  </sheetData>
  <sheetProtection selectLockedCells="1"/>
  <mergeCells count="1">
    <mergeCell ref="B1:C1"/>
  </mergeCells>
  <conditionalFormatting sqref="D4">
    <cfRule type="expression" dxfId="621" priority="56">
      <formula>D4&lt;&gt;""</formula>
    </cfRule>
    <cfRule type="expression" dxfId="620" priority="57">
      <formula>C4="Agree with deviations/explanation"</formula>
    </cfRule>
    <cfRule type="expression" dxfId="619" priority="59">
      <formula>C4="Disagree"</formula>
    </cfRule>
  </conditionalFormatting>
  <conditionalFormatting sqref="C4">
    <cfRule type="cellIs" dxfId="618" priority="58" operator="equal">
      <formula>"Selection Required"</formula>
    </cfRule>
  </conditionalFormatting>
  <conditionalFormatting sqref="C5:C14">
    <cfRule type="cellIs" dxfId="617" priority="51" operator="equal">
      <formula>"Selection Required"</formula>
    </cfRule>
  </conditionalFormatting>
  <conditionalFormatting sqref="C15">
    <cfRule type="cellIs" dxfId="616" priority="50" operator="equal">
      <formula>"Selection Required"</formula>
    </cfRule>
  </conditionalFormatting>
  <conditionalFormatting sqref="C16">
    <cfRule type="cellIs" dxfId="615" priority="49" operator="equal">
      <formula>"Selection Required"</formula>
    </cfRule>
  </conditionalFormatting>
  <conditionalFormatting sqref="C17">
    <cfRule type="cellIs" dxfId="614" priority="48" operator="equal">
      <formula>"Selection Required"</formula>
    </cfRule>
  </conditionalFormatting>
  <conditionalFormatting sqref="C18">
    <cfRule type="cellIs" dxfId="613" priority="47" operator="equal">
      <formula>"Selection Required"</formula>
    </cfRule>
  </conditionalFormatting>
  <conditionalFormatting sqref="C19">
    <cfRule type="cellIs" dxfId="612" priority="46" operator="equal">
      <formula>"Selection Required"</formula>
    </cfRule>
  </conditionalFormatting>
  <conditionalFormatting sqref="D5">
    <cfRule type="expression" dxfId="611" priority="43">
      <formula>D5&lt;&gt;""</formula>
    </cfRule>
    <cfRule type="expression" dxfId="610" priority="44">
      <formula>C5="Agree with deviations/explanation"</formula>
    </cfRule>
    <cfRule type="expression" dxfId="609" priority="45">
      <formula>C5="Disagree"</formula>
    </cfRule>
  </conditionalFormatting>
  <conditionalFormatting sqref="D6">
    <cfRule type="expression" dxfId="608" priority="40">
      <formula>D6&lt;&gt;""</formula>
    </cfRule>
    <cfRule type="expression" dxfId="607" priority="41">
      <formula>C6="Agree with deviations/explanation"</formula>
    </cfRule>
    <cfRule type="expression" dxfId="606" priority="42">
      <formula>C6="Disagree"</formula>
    </cfRule>
  </conditionalFormatting>
  <conditionalFormatting sqref="D7">
    <cfRule type="expression" dxfId="605" priority="37">
      <formula>D7&lt;&gt;""</formula>
    </cfRule>
    <cfRule type="expression" dxfId="604" priority="38">
      <formula>C7="Agree with deviations/explanation"</formula>
    </cfRule>
    <cfRule type="expression" dxfId="603" priority="39">
      <formula>C7="Disagree"</formula>
    </cfRule>
  </conditionalFormatting>
  <conditionalFormatting sqref="D8">
    <cfRule type="expression" dxfId="602" priority="34">
      <formula>D8&lt;&gt;""</formula>
    </cfRule>
    <cfRule type="expression" dxfId="601" priority="35">
      <formula>C8="Agree with deviations/explanation"</formula>
    </cfRule>
    <cfRule type="expression" dxfId="600" priority="36">
      <formula>C8="Disagree"</formula>
    </cfRule>
  </conditionalFormatting>
  <conditionalFormatting sqref="D9">
    <cfRule type="expression" dxfId="599" priority="31">
      <formula>D9&lt;&gt;""</formula>
    </cfRule>
    <cfRule type="expression" dxfId="598" priority="32">
      <formula>C9="Agree with deviations/explanation"</formula>
    </cfRule>
    <cfRule type="expression" dxfId="597" priority="33">
      <formula>C9="Disagree"</formula>
    </cfRule>
  </conditionalFormatting>
  <conditionalFormatting sqref="D10">
    <cfRule type="expression" dxfId="596" priority="28">
      <formula>D10&lt;&gt;""</formula>
    </cfRule>
    <cfRule type="expression" dxfId="595" priority="29">
      <formula>C10="Agree with deviations/explanation"</formula>
    </cfRule>
    <cfRule type="expression" dxfId="594" priority="30">
      <formula>C10="Disagree"</formula>
    </cfRule>
  </conditionalFormatting>
  <conditionalFormatting sqref="D12">
    <cfRule type="expression" dxfId="593" priority="25">
      <formula>D12&lt;&gt;""</formula>
    </cfRule>
    <cfRule type="expression" dxfId="592" priority="26">
      <formula>C12="Agree with deviations/explanation"</formula>
    </cfRule>
    <cfRule type="expression" dxfId="591" priority="27">
      <formula>C12="Disagree"</formula>
    </cfRule>
  </conditionalFormatting>
  <conditionalFormatting sqref="D13">
    <cfRule type="expression" dxfId="590" priority="22">
      <formula>D13&lt;&gt;""</formula>
    </cfRule>
    <cfRule type="expression" dxfId="589" priority="23">
      <formula>C13="Agree with deviations/explanation"</formula>
    </cfRule>
    <cfRule type="expression" dxfId="588" priority="24">
      <formula>C13="Disagree"</formula>
    </cfRule>
  </conditionalFormatting>
  <conditionalFormatting sqref="D14">
    <cfRule type="expression" dxfId="587" priority="19">
      <formula>D14&lt;&gt;""</formula>
    </cfRule>
    <cfRule type="expression" dxfId="586" priority="20">
      <formula>C14="Agree with deviations/explanation"</formula>
    </cfRule>
    <cfRule type="expression" dxfId="585" priority="21">
      <formula>C14="Disagree"</formula>
    </cfRule>
  </conditionalFormatting>
  <conditionalFormatting sqref="D15">
    <cfRule type="expression" dxfId="584" priority="16">
      <formula>D15&lt;&gt;""</formula>
    </cfRule>
    <cfRule type="expression" dxfId="583" priority="17">
      <formula>C15="Agree with deviations/explanation"</formula>
    </cfRule>
    <cfRule type="expression" dxfId="582" priority="18">
      <formula>C15="Disagree"</formula>
    </cfRule>
  </conditionalFormatting>
  <conditionalFormatting sqref="D16">
    <cfRule type="expression" dxfId="581" priority="13">
      <formula>D16&lt;&gt;""</formula>
    </cfRule>
    <cfRule type="expression" dxfId="580" priority="14">
      <formula>C16="Agree with deviations/explanation"</formula>
    </cfRule>
    <cfRule type="expression" dxfId="579" priority="15">
      <formula>C16="Disagree"</formula>
    </cfRule>
  </conditionalFormatting>
  <conditionalFormatting sqref="D17">
    <cfRule type="expression" dxfId="578" priority="10">
      <formula>D17&lt;&gt;""</formula>
    </cfRule>
    <cfRule type="expression" dxfId="577" priority="11">
      <formula>C17="Agree with deviations/explanation"</formula>
    </cfRule>
    <cfRule type="expression" dxfId="576" priority="12">
      <formula>C17="Disagree"</formula>
    </cfRule>
  </conditionalFormatting>
  <conditionalFormatting sqref="D18">
    <cfRule type="expression" dxfId="575" priority="7">
      <formula>D18&lt;&gt;""</formula>
    </cfRule>
    <cfRule type="expression" dxfId="574" priority="8">
      <formula>C18="Agree with deviations/explanation"</formula>
    </cfRule>
    <cfRule type="expression" dxfId="573" priority="9">
      <formula>C18="Disagree"</formula>
    </cfRule>
  </conditionalFormatting>
  <conditionalFormatting sqref="D19">
    <cfRule type="expression" dxfId="572" priority="4">
      <formula>D19&lt;&gt;""</formula>
    </cfRule>
    <cfRule type="expression" dxfId="571" priority="5">
      <formula>C19="Agree with deviations/explanation"</formula>
    </cfRule>
    <cfRule type="expression" dxfId="570" priority="6">
      <formula>C19="Disagree"</formula>
    </cfRule>
  </conditionalFormatting>
  <conditionalFormatting sqref="D11">
    <cfRule type="expression" dxfId="569" priority="1">
      <formula>D11&lt;&gt;""</formula>
    </cfRule>
    <cfRule type="expression" dxfId="568" priority="2">
      <formula>C11="Not Self-Supporting with Deviation/Explanation"</formula>
    </cfRule>
  </conditionalFormatting>
  <dataValidations count="2">
    <dataValidation type="list" showInputMessage="1" showErrorMessage="1" promptTitle="Selection Required" sqref="C12:C19 C4:C10">
      <formula1>"Selection Required, Agree, Disagree, Agree with deviations/explanation"</formula1>
    </dataValidation>
    <dataValidation type="list" showInputMessage="1" showErrorMessage="1" promptTitle="Selection Required" sqref="C11">
      <formula1>"Selection Required, Self-Supporting, Not Self-Supporting with Deviation/Explanation"</formula1>
    </dataValidation>
  </dataValidations>
  <pageMargins left="0.82" right="0.75" top="1.1399999999999999" bottom="1" header="0.5" footer="0.5"/>
  <pageSetup firstPageNumber="12" orientation="portrait" useFirstPageNumber="1" r:id="rId1"/>
  <headerFooter alignWithMargins="0">
    <oddFooter>&amp;L&amp;G&amp;C&amp;P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7"/>
  <sheetViews>
    <sheetView zoomScale="85" zoomScaleNormal="85" workbookViewId="0">
      <selection activeCell="A8" sqref="A8"/>
    </sheetView>
  </sheetViews>
  <sheetFormatPr defaultRowHeight="12.75"/>
  <cols>
    <col min="1" max="2" width="45.85546875" customWidth="1"/>
  </cols>
  <sheetData>
    <row r="1" spans="1:7" ht="15.75">
      <c r="A1" s="985" t="s">
        <v>163</v>
      </c>
      <c r="B1" s="985" t="s">
        <v>162</v>
      </c>
    </row>
    <row r="2" spans="1:7" ht="94.5">
      <c r="A2" s="986" t="s">
        <v>524</v>
      </c>
      <c r="B2" s="987"/>
    </row>
    <row r="3" spans="1:7" ht="94.5">
      <c r="A3" s="986" t="s">
        <v>525</v>
      </c>
      <c r="B3" s="987"/>
    </row>
    <row r="4" spans="1:7" ht="27">
      <c r="A4" s="986" t="s">
        <v>526</v>
      </c>
      <c r="B4" s="987"/>
    </row>
    <row r="5" spans="1:7" ht="54">
      <c r="A5" s="986" t="s">
        <v>527</v>
      </c>
      <c r="B5" s="987"/>
    </row>
    <row r="6" spans="1:7" ht="94.5">
      <c r="A6" s="986" t="s">
        <v>528</v>
      </c>
      <c r="B6" s="987"/>
    </row>
    <row r="7" spans="1:7" ht="81">
      <c r="A7" s="986" t="s">
        <v>529</v>
      </c>
      <c r="B7" s="987"/>
    </row>
    <row r="8" spans="1:7" ht="54">
      <c r="A8" s="986" t="s">
        <v>530</v>
      </c>
      <c r="B8" s="987"/>
    </row>
    <row r="9" spans="1:7" ht="108">
      <c r="A9" s="986" t="s">
        <v>589</v>
      </c>
      <c r="B9" s="1001"/>
    </row>
    <row r="10" spans="1:7" ht="243">
      <c r="A10" s="986" t="s">
        <v>531</v>
      </c>
      <c r="B10" s="987"/>
    </row>
    <row r="11" spans="1:7" ht="94.5">
      <c r="A11" s="986" t="s">
        <v>532</v>
      </c>
      <c r="B11" s="987"/>
    </row>
    <row r="12" spans="1:7" ht="40.5">
      <c r="A12" s="986" t="s">
        <v>533</v>
      </c>
      <c r="B12" s="987"/>
    </row>
    <row r="13" spans="1:7" ht="81">
      <c r="A13" s="986" t="s">
        <v>534</v>
      </c>
      <c r="B13" s="987"/>
    </row>
    <row r="14" spans="1:7" ht="27">
      <c r="A14" s="986" t="s">
        <v>535</v>
      </c>
      <c r="B14" s="987"/>
    </row>
    <row r="15" spans="1:7" ht="67.5">
      <c r="A15" s="988" t="s">
        <v>536</v>
      </c>
      <c r="B15" s="989"/>
      <c r="E15" s="1015"/>
      <c r="F15" s="126"/>
      <c r="G15" s="126"/>
    </row>
    <row r="17" spans="2:5">
      <c r="B17" s="1003"/>
      <c r="C17" s="1003"/>
      <c r="D17" s="1003"/>
      <c r="E17" s="100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10"/>
  <sheetViews>
    <sheetView topLeftCell="A4" workbookViewId="0">
      <selection activeCell="A9" sqref="A9"/>
    </sheetView>
  </sheetViews>
  <sheetFormatPr defaultRowHeight="12.75"/>
  <cols>
    <col min="1" max="2" width="45.85546875" customWidth="1"/>
  </cols>
  <sheetData>
    <row r="1" spans="1:2" ht="15.75">
      <c r="A1" s="985" t="s">
        <v>163</v>
      </c>
      <c r="B1" s="985" t="s">
        <v>162</v>
      </c>
    </row>
    <row r="2" spans="1:2" ht="54">
      <c r="A2" s="986" t="s">
        <v>537</v>
      </c>
      <c r="B2" s="987"/>
    </row>
    <row r="3" spans="1:2" ht="135">
      <c r="A3" s="986" t="s">
        <v>538</v>
      </c>
      <c r="B3" s="987"/>
    </row>
    <row r="4" spans="1:2" ht="27">
      <c r="A4" s="986" t="s">
        <v>539</v>
      </c>
      <c r="B4" s="987"/>
    </row>
    <row r="5" spans="1:2" ht="40.5">
      <c r="A5" s="986" t="s">
        <v>540</v>
      </c>
      <c r="B5" s="987"/>
    </row>
    <row r="6" spans="1:2" ht="40.5">
      <c r="A6" s="986" t="s">
        <v>541</v>
      </c>
      <c r="B6" s="987"/>
    </row>
    <row r="7" spans="1:2" ht="27">
      <c r="A7" s="986" t="s">
        <v>542</v>
      </c>
      <c r="B7" s="987"/>
    </row>
    <row r="8" spans="1:2" ht="41.25" thickBot="1">
      <c r="A8" s="990" t="s">
        <v>543</v>
      </c>
      <c r="B8" s="991"/>
    </row>
    <row r="9" spans="1:2" ht="121.5">
      <c r="A9" s="986" t="s">
        <v>613</v>
      </c>
      <c r="B9" s="987"/>
    </row>
    <row r="10" spans="1:2" ht="40.5">
      <c r="A10" s="986" t="s">
        <v>544</v>
      </c>
      <c r="B10" s="98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15"/>
  <sheetViews>
    <sheetView zoomScale="85" zoomScaleNormal="85" workbookViewId="0">
      <selection activeCell="A2" sqref="A2:XFD3"/>
    </sheetView>
  </sheetViews>
  <sheetFormatPr defaultRowHeight="12.75"/>
  <cols>
    <col min="1" max="2" width="45.85546875" customWidth="1"/>
  </cols>
  <sheetData>
    <row r="1" spans="1:2" ht="15.75">
      <c r="A1" s="985" t="s">
        <v>163</v>
      </c>
      <c r="B1" s="985" t="s">
        <v>162</v>
      </c>
    </row>
    <row r="2" spans="1:2" ht="27">
      <c r="A2" s="1017" t="s">
        <v>545</v>
      </c>
      <c r="B2" s="987"/>
    </row>
    <row r="3" spans="1:2" ht="13.5">
      <c r="A3" s="1017" t="s">
        <v>546</v>
      </c>
      <c r="B3" s="987"/>
    </row>
    <row r="4" spans="1:2" ht="13.5">
      <c r="A4" s="1017" t="s">
        <v>547</v>
      </c>
      <c r="B4" s="987"/>
    </row>
    <row r="5" spans="1:2" ht="40.5">
      <c r="A5" s="1017" t="s">
        <v>548</v>
      </c>
      <c r="B5" s="987"/>
    </row>
    <row r="6" spans="1:2" ht="27.75" thickBot="1">
      <c r="A6" s="1018" t="s">
        <v>549</v>
      </c>
      <c r="B6" s="991"/>
    </row>
    <row r="7" spans="1:2" ht="27">
      <c r="A7" s="1017" t="s">
        <v>550</v>
      </c>
      <c r="B7" s="987"/>
    </row>
    <row r="8" spans="1:2" ht="27">
      <c r="A8" s="1017" t="s">
        <v>551</v>
      </c>
      <c r="B8" s="987"/>
    </row>
    <row r="9" spans="1:2" ht="27">
      <c r="A9" s="1017" t="s">
        <v>552</v>
      </c>
      <c r="B9" s="987"/>
    </row>
    <row r="10" spans="1:2" ht="27">
      <c r="A10" s="1017" t="s">
        <v>553</v>
      </c>
      <c r="B10" s="987"/>
    </row>
    <row r="11" spans="1:2" ht="13.5">
      <c r="A11" s="1017" t="s">
        <v>554</v>
      </c>
      <c r="B11" s="987"/>
    </row>
    <row r="12" spans="1:2" ht="27">
      <c r="A12" s="1019" t="s">
        <v>555</v>
      </c>
      <c r="B12" s="992"/>
    </row>
    <row r="13" spans="1:2" ht="27">
      <c r="A13" s="1019" t="s">
        <v>556</v>
      </c>
      <c r="B13" s="992"/>
    </row>
    <row r="14" spans="1:2" ht="40.5">
      <c r="A14" s="1019" t="s">
        <v>557</v>
      </c>
      <c r="B14" s="992"/>
    </row>
    <row r="15" spans="1:2" ht="81">
      <c r="A15" s="1017" t="s">
        <v>558</v>
      </c>
      <c r="B15" s="98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pageSetUpPr fitToPage="1"/>
  </sheetPr>
  <dimension ref="A1:XFC202"/>
  <sheetViews>
    <sheetView showGridLines="0" zoomScale="70" zoomScaleNormal="70" zoomScaleSheetLayoutView="70" workbookViewId="0">
      <pane ySplit="6" topLeftCell="A7" activePane="bottomLeft" state="frozen"/>
      <selection pane="bottomLeft" activeCell="C7" sqref="C7"/>
    </sheetView>
  </sheetViews>
  <sheetFormatPr defaultColWidth="0" defaultRowHeight="12.75" zeroHeight="1"/>
  <cols>
    <col min="1" max="1" width="2.28515625" style="67" customWidth="1"/>
    <col min="2" max="2" width="48.5703125" style="11" customWidth="1"/>
    <col min="3" max="3" width="32.28515625" style="11" customWidth="1"/>
    <col min="4" max="4" width="35.28515625" style="11" customWidth="1"/>
    <col min="5" max="5" width="34.85546875" style="11" customWidth="1"/>
    <col min="6" max="6" width="37.28515625" style="46" customWidth="1"/>
    <col min="7" max="7" width="32.85546875" style="67" customWidth="1"/>
    <col min="8" max="8" width="3.5703125" style="67" customWidth="1"/>
    <col min="9" max="16383" width="8.85546875" style="67" hidden="1"/>
    <col min="16384" max="16384" width="4.28515625" style="67" hidden="1"/>
  </cols>
  <sheetData>
    <row r="1" spans="2:7" s="66" customFormat="1" ht="14.1" customHeight="1">
      <c r="B1" s="1" t="str">
        <f>CONCATENATE("Client Name - ",'Client General Info. (Mercer)'!$B$7)</f>
        <v>Client Name - City of Tacoma</v>
      </c>
      <c r="C1" s="2"/>
      <c r="D1" s="274"/>
      <c r="E1" s="275"/>
      <c r="F1" s="43"/>
    </row>
    <row r="2" spans="2:7" s="66" customFormat="1" ht="14.1" customHeight="1">
      <c r="B2" s="1" t="str">
        <f>CONCATENATE("Client Situs - ",'Client General Info. (Mercer)'!$B$5)</f>
        <v>Client Situs - WA</v>
      </c>
      <c r="C2" s="2"/>
      <c r="D2" s="274"/>
      <c r="E2" s="275"/>
      <c r="F2" s="43"/>
    </row>
    <row r="3" spans="2:7" s="66" customFormat="1" ht="14.1" customHeight="1">
      <c r="B3" s="276" t="s">
        <v>176</v>
      </c>
      <c r="C3" s="7"/>
      <c r="D3" s="274"/>
      <c r="E3" s="275"/>
      <c r="F3" s="44"/>
    </row>
    <row r="4" spans="2:7" s="66" customFormat="1" ht="14.1" customHeight="1" thickBot="1">
      <c r="B4" s="1" t="str">
        <f>CONCATENATE("Effective Date - ",'Client General Info. (Mercer)'!$B$11)</f>
        <v>Effective Date - 01/01/2021</v>
      </c>
      <c r="C4" s="8"/>
      <c r="D4" s="274"/>
      <c r="E4" s="275"/>
      <c r="F4" s="45"/>
    </row>
    <row r="5" spans="2:7" ht="40.5" customHeight="1">
      <c r="B5" s="1062" t="s">
        <v>119</v>
      </c>
      <c r="C5" s="1058" t="s">
        <v>381</v>
      </c>
      <c r="D5" s="1058"/>
      <c r="E5" s="1058"/>
      <c r="F5" s="1059"/>
    </row>
    <row r="6" spans="2:7" s="13" customFormat="1" ht="49.9" customHeight="1">
      <c r="B6" s="1063"/>
      <c r="C6" s="277" t="s">
        <v>126</v>
      </c>
      <c r="D6" s="277" t="s">
        <v>127</v>
      </c>
      <c r="E6" s="53" t="s">
        <v>214</v>
      </c>
      <c r="F6" s="429" t="s">
        <v>216</v>
      </c>
    </row>
    <row r="7" spans="2:7" ht="102" customHeight="1">
      <c r="B7" s="278" t="s">
        <v>132</v>
      </c>
      <c r="C7" s="279" t="s">
        <v>483</v>
      </c>
      <c r="D7" s="279" t="s">
        <v>212</v>
      </c>
      <c r="E7" s="306" t="s">
        <v>213</v>
      </c>
      <c r="F7" s="152"/>
    </row>
    <row r="8" spans="2:7" ht="63.75">
      <c r="B8" s="280" t="s">
        <v>175</v>
      </c>
      <c r="C8" s="281" t="s">
        <v>595</v>
      </c>
      <c r="D8" s="282" t="s">
        <v>488</v>
      </c>
      <c r="E8" s="306" t="s">
        <v>213</v>
      </c>
      <c r="F8" s="152"/>
    </row>
    <row r="9" spans="2:7" ht="25.5">
      <c r="B9" s="280" t="s">
        <v>232</v>
      </c>
      <c r="C9" s="281" t="s">
        <v>593</v>
      </c>
      <c r="D9" s="282" t="s">
        <v>212</v>
      </c>
      <c r="E9" s="306" t="s">
        <v>213</v>
      </c>
      <c r="F9" s="1002"/>
    </row>
    <row r="10" spans="2:7">
      <c r="B10" s="280" t="s">
        <v>4</v>
      </c>
      <c r="C10" s="281" t="s">
        <v>484</v>
      </c>
      <c r="D10" s="282" t="s">
        <v>212</v>
      </c>
      <c r="E10" s="306" t="s">
        <v>213</v>
      </c>
      <c r="F10" s="152"/>
    </row>
    <row r="11" spans="2:7" ht="76.5">
      <c r="B11" s="280" t="s">
        <v>174</v>
      </c>
      <c r="C11" s="283" t="s">
        <v>465</v>
      </c>
      <c r="D11" s="282" t="s">
        <v>212</v>
      </c>
      <c r="E11" s="306" t="s">
        <v>213</v>
      </c>
      <c r="F11" s="152"/>
    </row>
    <row r="12" spans="2:7" s="13" customFormat="1" ht="15.75">
      <c r="B12" s="165" t="s">
        <v>128</v>
      </c>
      <c r="C12" s="1060"/>
      <c r="D12" s="1061"/>
      <c r="E12" s="284"/>
      <c r="F12" s="285"/>
    </row>
    <row r="13" spans="2:7" ht="25.5">
      <c r="B13" s="286" t="s">
        <v>5</v>
      </c>
      <c r="C13" s="283" t="s">
        <v>453</v>
      </c>
      <c r="D13" s="283" t="s">
        <v>212</v>
      </c>
      <c r="E13" s="306" t="s">
        <v>213</v>
      </c>
      <c r="F13" s="152"/>
    </row>
    <row r="14" spans="2:7">
      <c r="B14" s="176" t="s">
        <v>243</v>
      </c>
      <c r="C14" s="283" t="s">
        <v>55</v>
      </c>
      <c r="D14" s="283" t="s">
        <v>212</v>
      </c>
      <c r="E14" s="306" t="s">
        <v>213</v>
      </c>
      <c r="F14" s="1002"/>
      <c r="G14" s="1016"/>
    </row>
    <row r="15" spans="2:7" ht="38.25">
      <c r="B15" s="286" t="s">
        <v>6</v>
      </c>
      <c r="C15" s="283" t="s">
        <v>482</v>
      </c>
      <c r="D15" s="283" t="s">
        <v>212</v>
      </c>
      <c r="E15" s="306" t="s">
        <v>213</v>
      </c>
      <c r="F15" s="152"/>
    </row>
    <row r="16" spans="2:7" ht="25.5">
      <c r="B16" s="286" t="s">
        <v>7</v>
      </c>
      <c r="C16" s="283" t="s">
        <v>616</v>
      </c>
      <c r="D16" s="283" t="str">
        <f t="shared" ref="D16" si="0">C16</f>
        <v>75% up to $500,000  Life expectancy for 12 months</v>
      </c>
      <c r="E16" s="306" t="s">
        <v>213</v>
      </c>
      <c r="F16" s="152"/>
    </row>
    <row r="17" spans="2:7">
      <c r="B17" s="286" t="s">
        <v>56</v>
      </c>
      <c r="C17" s="941" t="s">
        <v>455</v>
      </c>
      <c r="D17" s="283" t="s">
        <v>212</v>
      </c>
      <c r="E17" s="306" t="s">
        <v>213</v>
      </c>
      <c r="F17" s="152"/>
    </row>
    <row r="18" spans="2:7" ht="25.5">
      <c r="B18" s="280" t="s">
        <v>82</v>
      </c>
      <c r="C18" s="283" t="s">
        <v>605</v>
      </c>
      <c r="D18" s="283" t="s">
        <v>570</v>
      </c>
      <c r="E18" s="306" t="s">
        <v>213</v>
      </c>
      <c r="F18" s="1002"/>
      <c r="G18" s="1021"/>
    </row>
    <row r="19" spans="2:7" ht="25.5">
      <c r="B19" s="280" t="s">
        <v>83</v>
      </c>
      <c r="C19" s="975" t="s">
        <v>463</v>
      </c>
      <c r="D19" s="283" t="s">
        <v>487</v>
      </c>
      <c r="E19" s="306" t="s">
        <v>213</v>
      </c>
      <c r="F19" s="152"/>
    </row>
    <row r="20" spans="2:7" ht="15.75">
      <c r="B20" s="287" t="s">
        <v>10</v>
      </c>
      <c r="C20" s="288"/>
      <c r="D20" s="288"/>
      <c r="E20" s="284"/>
      <c r="F20" s="285"/>
    </row>
    <row r="21" spans="2:7" ht="38.25">
      <c r="B21" s="280" t="s">
        <v>12</v>
      </c>
      <c r="C21" s="557" t="s">
        <v>457</v>
      </c>
      <c r="D21" s="557" t="s">
        <v>563</v>
      </c>
      <c r="E21" s="306" t="s">
        <v>213</v>
      </c>
      <c r="F21" s="1002"/>
      <c r="G21" s="1020"/>
    </row>
    <row r="22" spans="2:7" ht="38.25">
      <c r="B22" s="280" t="s">
        <v>11</v>
      </c>
      <c r="C22" s="557" t="s">
        <v>458</v>
      </c>
      <c r="D22" s="557" t="s">
        <v>563</v>
      </c>
      <c r="E22" s="306" t="s">
        <v>213</v>
      </c>
      <c r="F22" s="152"/>
    </row>
    <row r="23" spans="2:7" ht="25.5">
      <c r="B23" s="280" t="s">
        <v>13</v>
      </c>
      <c r="C23" s="557" t="s">
        <v>463</v>
      </c>
      <c r="D23" s="557" t="s">
        <v>564</v>
      </c>
      <c r="E23" s="306" t="s">
        <v>213</v>
      </c>
      <c r="F23" s="1002"/>
    </row>
    <row r="24" spans="2:7">
      <c r="B24" s="280" t="s">
        <v>14</v>
      </c>
      <c r="C24" s="557" t="s">
        <v>454</v>
      </c>
      <c r="D24" s="557" t="str">
        <f>C24</f>
        <v>Included</v>
      </c>
      <c r="E24" s="306" t="s">
        <v>213</v>
      </c>
      <c r="F24" s="152"/>
    </row>
    <row r="25" spans="2:7" ht="25.5">
      <c r="B25" s="280" t="s">
        <v>233</v>
      </c>
      <c r="C25" s="557" t="s">
        <v>463</v>
      </c>
      <c r="D25" s="557" t="s">
        <v>565</v>
      </c>
      <c r="E25" s="306" t="s">
        <v>213</v>
      </c>
      <c r="F25" s="152"/>
    </row>
    <row r="26" spans="2:7" ht="25.5">
      <c r="B26" s="280" t="s">
        <v>77</v>
      </c>
      <c r="C26" s="557" t="s">
        <v>463</v>
      </c>
      <c r="D26" s="557" t="s">
        <v>566</v>
      </c>
      <c r="E26" s="306" t="s">
        <v>213</v>
      </c>
      <c r="F26" s="152"/>
    </row>
    <row r="27" spans="2:7" ht="114.75">
      <c r="B27" s="280" t="s">
        <v>590</v>
      </c>
      <c r="C27" s="557" t="s">
        <v>615</v>
      </c>
      <c r="D27" s="557" t="s">
        <v>563</v>
      </c>
      <c r="E27" s="306" t="s">
        <v>213</v>
      </c>
      <c r="F27" s="152"/>
    </row>
    <row r="28" spans="2:7" ht="89.25">
      <c r="B28" s="280" t="s">
        <v>234</v>
      </c>
      <c r="C28" s="557" t="s">
        <v>463</v>
      </c>
      <c r="D28" s="557" t="s">
        <v>486</v>
      </c>
      <c r="E28" s="306" t="s">
        <v>213</v>
      </c>
      <c r="F28" s="152"/>
    </row>
    <row r="29" spans="2:7" ht="15.75">
      <c r="B29" s="287" t="s">
        <v>236</v>
      </c>
      <c r="C29" s="288"/>
      <c r="D29" s="288"/>
      <c r="E29" s="284"/>
      <c r="F29" s="285"/>
    </row>
    <row r="30" spans="2:7" ht="231.75" customHeight="1">
      <c r="B30" s="280" t="s">
        <v>66</v>
      </c>
      <c r="C30" s="289" t="s">
        <v>611</v>
      </c>
      <c r="D30" s="289" t="s">
        <v>610</v>
      </c>
      <c r="E30" s="306" t="s">
        <v>213</v>
      </c>
      <c r="F30" s="152"/>
    </row>
    <row r="31" spans="2:7" ht="15.75">
      <c r="B31" s="287" t="s">
        <v>144</v>
      </c>
      <c r="C31" s="288"/>
      <c r="D31" s="288"/>
      <c r="E31" s="284"/>
      <c r="F31" s="285"/>
    </row>
    <row r="32" spans="2:7" ht="13.5" thickBot="1">
      <c r="B32" s="290" t="s">
        <v>143</v>
      </c>
      <c r="C32" s="688"/>
      <c r="D32" s="688" t="s">
        <v>601</v>
      </c>
      <c r="E32" s="673" t="s">
        <v>213</v>
      </c>
      <c r="F32" s="152"/>
    </row>
    <row r="33" spans="1:7" s="164" customFormat="1" ht="10.15" customHeight="1" thickBot="1">
      <c r="B33" s="428"/>
      <c r="C33" s="291"/>
      <c r="D33" s="291"/>
      <c r="E33" s="292"/>
      <c r="F33" s="292"/>
    </row>
    <row r="34" spans="1:7" s="4" customFormat="1" ht="19.5" thickBot="1">
      <c r="B34" s="1066"/>
      <c r="C34" s="1067"/>
      <c r="D34" s="1067"/>
      <c r="E34" s="1068"/>
      <c r="F34" s="1064" t="s">
        <v>129</v>
      </c>
      <c r="G34" s="1065"/>
    </row>
    <row r="35" spans="1:7" ht="31.5">
      <c r="B35" s="722" t="s">
        <v>489</v>
      </c>
      <c r="C35" s="1055" t="s">
        <v>206</v>
      </c>
      <c r="D35" s="1056"/>
      <c r="E35" s="1057"/>
      <c r="F35" s="723" t="s">
        <v>195</v>
      </c>
      <c r="G35" s="724" t="s">
        <v>259</v>
      </c>
    </row>
    <row r="36" spans="1:7" ht="2.4500000000000002" customHeight="1">
      <c r="B36" s="852"/>
      <c r="C36" s="853"/>
      <c r="D36" s="854"/>
      <c r="E36" s="855"/>
      <c r="F36" s="856"/>
      <c r="G36" s="857"/>
    </row>
    <row r="37" spans="1:7" ht="15.75">
      <c r="B37" s="111"/>
      <c r="C37" s="111" t="s">
        <v>53</v>
      </c>
      <c r="D37" s="111" t="s">
        <v>2</v>
      </c>
      <c r="E37" s="111" t="s">
        <v>8</v>
      </c>
      <c r="F37" s="146" t="s">
        <v>53</v>
      </c>
      <c r="G37" s="306" t="s">
        <v>213</v>
      </c>
    </row>
    <row r="38" spans="1:7">
      <c r="B38" s="166" t="s">
        <v>490</v>
      </c>
      <c r="C38" s="293">
        <v>0.16700000000000001</v>
      </c>
      <c r="D38" s="294">
        <v>3622</v>
      </c>
      <c r="E38" s="295">
        <v>345746000</v>
      </c>
      <c r="F38" s="110"/>
      <c r="G38" s="828"/>
    </row>
    <row r="39" spans="1:7" ht="13.5" thickBot="1">
      <c r="B39" s="167" t="s">
        <v>491</v>
      </c>
      <c r="C39" s="296">
        <v>0.02</v>
      </c>
      <c r="D39" s="436">
        <v>3622</v>
      </c>
      <c r="E39" s="295">
        <v>345746000</v>
      </c>
      <c r="F39" s="110"/>
      <c r="G39" s="829"/>
    </row>
    <row r="40" spans="1:7" ht="15" thickBot="1">
      <c r="B40" s="297" t="s">
        <v>218</v>
      </c>
      <c r="C40" s="298">
        <f>(((E38/1000)*C38)+((E39/1000)*C39))*12</f>
        <v>775854.02399999998</v>
      </c>
      <c r="D40" s="437"/>
      <c r="E40" s="299" t="s">
        <v>217</v>
      </c>
      <c r="F40" s="300">
        <f>(((E38/1000)*F38)+((E39/1000)*F39))*12</f>
        <v>0</v>
      </c>
      <c r="G40" s="168"/>
    </row>
    <row r="41" spans="1:7" ht="10.15" customHeight="1" thickBot="1">
      <c r="A41" s="66"/>
      <c r="B41" s="301"/>
      <c r="C41" s="302"/>
      <c r="D41" s="303"/>
      <c r="E41" s="302"/>
      <c r="F41" s="14"/>
      <c r="G41" s="46"/>
    </row>
    <row r="42" spans="1:7" ht="31.5">
      <c r="B42" s="722" t="s">
        <v>492</v>
      </c>
      <c r="C42" s="1055" t="s">
        <v>206</v>
      </c>
      <c r="D42" s="1056"/>
      <c r="E42" s="1057"/>
      <c r="F42" s="723" t="s">
        <v>195</v>
      </c>
      <c r="G42" s="724" t="s">
        <v>259</v>
      </c>
    </row>
    <row r="43" spans="1:7" ht="5.45" customHeight="1">
      <c r="B43" s="852"/>
      <c r="C43" s="853"/>
      <c r="D43" s="854"/>
      <c r="E43" s="855"/>
      <c r="F43" s="856"/>
      <c r="G43" s="857"/>
    </row>
    <row r="44" spans="1:7" ht="15.75">
      <c r="B44" s="111"/>
      <c r="C44" s="111" t="s">
        <v>53</v>
      </c>
      <c r="D44" s="111" t="s">
        <v>2</v>
      </c>
      <c r="E44" s="111" t="s">
        <v>8</v>
      </c>
      <c r="F44" s="146" t="s">
        <v>53</v>
      </c>
      <c r="G44" s="306" t="s">
        <v>213</v>
      </c>
    </row>
    <row r="45" spans="1:7">
      <c r="B45" s="166" t="s">
        <v>493</v>
      </c>
      <c r="C45" s="976"/>
      <c r="D45" s="294">
        <v>3622</v>
      </c>
      <c r="E45" s="295">
        <v>518264500</v>
      </c>
      <c r="F45" s="110"/>
      <c r="G45" s="828"/>
    </row>
    <row r="46" spans="1:7" ht="13.5" thickBot="1">
      <c r="B46" s="167" t="s">
        <v>491</v>
      </c>
      <c r="C46" s="977"/>
      <c r="D46" s="436">
        <v>3622</v>
      </c>
      <c r="E46" s="295">
        <v>518264500</v>
      </c>
      <c r="F46" s="110"/>
      <c r="G46" s="829"/>
    </row>
    <row r="47" spans="1:7" ht="15" thickBot="1">
      <c r="B47" s="297" t="s">
        <v>218</v>
      </c>
      <c r="C47" s="298">
        <f>(((E45/1000)*C45)+((E46/1000)*C46))*12</f>
        <v>0</v>
      </c>
      <c r="D47" s="437"/>
      <c r="E47" s="299" t="s">
        <v>217</v>
      </c>
      <c r="F47" s="300">
        <f>(((E45/1000)*F45)+((E46/1000)*F46))*12</f>
        <v>0</v>
      </c>
      <c r="G47" s="168"/>
    </row>
    <row r="48" spans="1:7" ht="10.15" customHeight="1">
      <c r="A48" s="66"/>
      <c r="B48" s="301"/>
      <c r="C48" s="302"/>
      <c r="D48" s="303"/>
      <c r="E48" s="302"/>
      <c r="F48" s="14"/>
      <c r="G48" s="46"/>
    </row>
    <row r="49" spans="1:7" ht="10.15" customHeight="1" thickBot="1">
      <c r="A49" s="66"/>
      <c r="B49" s="301"/>
      <c r="C49" s="302"/>
      <c r="D49" s="303"/>
      <c r="E49" s="302"/>
      <c r="F49" s="14"/>
      <c r="G49" s="46"/>
    </row>
    <row r="50" spans="1:7" ht="31.5">
      <c r="A50" s="826"/>
      <c r="B50" s="722" t="s">
        <v>494</v>
      </c>
      <c r="C50" s="1055" t="s">
        <v>206</v>
      </c>
      <c r="D50" s="1056"/>
      <c r="E50" s="1057"/>
      <c r="F50" s="723" t="s">
        <v>195</v>
      </c>
      <c r="G50" s="724" t="s">
        <v>259</v>
      </c>
    </row>
    <row r="51" spans="1:7" ht="5.45" customHeight="1">
      <c r="A51" s="826"/>
      <c r="B51" s="852"/>
      <c r="C51" s="853"/>
      <c r="D51" s="854"/>
      <c r="E51" s="855"/>
      <c r="F51" s="856"/>
      <c r="G51" s="857"/>
    </row>
    <row r="52" spans="1:7" ht="15.75">
      <c r="A52" s="826"/>
      <c r="B52" s="111"/>
      <c r="C52" s="111" t="s">
        <v>53</v>
      </c>
      <c r="D52" s="111" t="s">
        <v>2</v>
      </c>
      <c r="E52" s="111" t="s">
        <v>8</v>
      </c>
      <c r="F52" s="146" t="s">
        <v>53</v>
      </c>
      <c r="G52" s="306" t="s">
        <v>213</v>
      </c>
    </row>
    <row r="53" spans="1:7">
      <c r="A53" s="826"/>
      <c r="B53" s="166" t="s">
        <v>490</v>
      </c>
      <c r="C53" s="976"/>
      <c r="D53" s="294">
        <v>3622</v>
      </c>
      <c r="E53" s="295">
        <v>688386000</v>
      </c>
      <c r="F53" s="110"/>
      <c r="G53" s="828"/>
    </row>
    <row r="54" spans="1:7" ht="13.5" thickBot="1">
      <c r="A54" s="826"/>
      <c r="B54" s="167" t="s">
        <v>491</v>
      </c>
      <c r="C54" s="977"/>
      <c r="D54" s="436">
        <v>3622</v>
      </c>
      <c r="E54" s="295">
        <v>688386000</v>
      </c>
      <c r="F54" s="110"/>
      <c r="G54" s="829"/>
    </row>
    <row r="55" spans="1:7" ht="15" thickBot="1">
      <c r="A55" s="826"/>
      <c r="B55" s="297" t="s">
        <v>218</v>
      </c>
      <c r="C55" s="298">
        <f>(((E53/1000)*C53)+((E54/1000)*C54))*12</f>
        <v>0</v>
      </c>
      <c r="D55" s="437"/>
      <c r="E55" s="299" t="s">
        <v>217</v>
      </c>
      <c r="F55" s="300">
        <f>(((E53/1000)*F53)+((E54/1000)*F54))*12</f>
        <v>0</v>
      </c>
      <c r="G55" s="168"/>
    </row>
    <row r="56" spans="1:7" ht="10.15" customHeight="1">
      <c r="A56" s="827"/>
      <c r="B56" s="301"/>
      <c r="C56" s="302"/>
      <c r="D56" s="303"/>
      <c r="E56" s="302"/>
      <c r="F56" s="14"/>
      <c r="G56" s="46"/>
    </row>
    <row r="57" spans="1:7" ht="10.15" customHeight="1" thickBot="1">
      <c r="A57" s="827"/>
      <c r="B57" s="301"/>
      <c r="C57" s="302"/>
      <c r="D57" s="303"/>
      <c r="E57" s="302"/>
      <c r="F57" s="14"/>
      <c r="G57" s="46"/>
    </row>
    <row r="58" spans="1:7" ht="31.5">
      <c r="B58" s="739"/>
      <c r="C58" s="740" t="s">
        <v>134</v>
      </c>
      <c r="D58" s="724" t="s">
        <v>389</v>
      </c>
      <c r="F58" s="13"/>
      <c r="G58" s="304" t="s">
        <v>265</v>
      </c>
    </row>
    <row r="59" spans="1:7" ht="13.5" thickBot="1">
      <c r="B59" s="741" t="s">
        <v>116</v>
      </c>
      <c r="C59" s="742">
        <v>0</v>
      </c>
      <c r="D59" s="742">
        <v>0</v>
      </c>
      <c r="F59" s="13"/>
      <c r="G59" s="483" t="s">
        <v>213</v>
      </c>
    </row>
    <row r="60" spans="1:7" ht="15.6" customHeight="1" thickBot="1">
      <c r="B60" s="735"/>
      <c r="C60" s="735"/>
      <c r="D60" s="735"/>
      <c r="E60" s="305"/>
      <c r="F60" s="13"/>
      <c r="G60" s="830"/>
    </row>
    <row r="61" spans="1:7" ht="15" customHeight="1">
      <c r="C61" s="735"/>
      <c r="D61" s="736"/>
      <c r="E61" s="14"/>
      <c r="F61" s="13"/>
      <c r="G61" s="858"/>
    </row>
    <row r="62" spans="1:7" ht="15.6" customHeight="1" thickBot="1">
      <c r="B62" s="735"/>
      <c r="C62" s="735"/>
      <c r="D62" s="736"/>
      <c r="E62" s="13"/>
      <c r="F62" s="13"/>
      <c r="G62" s="859"/>
    </row>
    <row r="63" spans="1:7" ht="13.9" customHeight="1">
      <c r="B63" s="737"/>
      <c r="C63" s="737"/>
      <c r="D63" s="738"/>
      <c r="E63" s="13"/>
      <c r="F63" s="13"/>
      <c r="G63" s="860"/>
    </row>
    <row r="64" spans="1:7" ht="13.9" customHeight="1">
      <c r="B64" s="737"/>
      <c r="C64" s="737"/>
      <c r="D64" s="738"/>
      <c r="E64" s="13"/>
      <c r="F64" s="13"/>
      <c r="G64" s="861"/>
    </row>
    <row r="65" spans="2:7" ht="13.9" customHeight="1">
      <c r="B65" s="16"/>
      <c r="C65" s="737"/>
      <c r="D65" s="738"/>
      <c r="E65" s="13"/>
      <c r="F65" s="13"/>
      <c r="G65" s="861"/>
    </row>
    <row r="66" spans="2:7" ht="13.9" customHeight="1">
      <c r="B66" s="737"/>
      <c r="C66" s="737"/>
      <c r="D66" s="738"/>
      <c r="E66" s="13"/>
      <c r="F66" s="13"/>
      <c r="G66" s="861"/>
    </row>
    <row r="67" spans="2:7" hidden="1">
      <c r="B67" s="737"/>
      <c r="C67" s="737"/>
      <c r="D67" s="738"/>
      <c r="E67" s="13"/>
      <c r="F67" s="13"/>
      <c r="G67" s="861"/>
    </row>
    <row r="68" spans="2:7" hidden="1">
      <c r="B68" s="737"/>
      <c r="C68" s="737"/>
      <c r="D68" s="738"/>
      <c r="E68" s="149"/>
      <c r="F68" s="13"/>
      <c r="G68" s="47"/>
    </row>
    <row r="69" spans="2:7" hidden="1">
      <c r="B69" s="737"/>
      <c r="C69" s="737"/>
      <c r="D69" s="738"/>
      <c r="E69" s="13"/>
      <c r="F69" s="11"/>
      <c r="G69" s="47"/>
    </row>
    <row r="70" spans="2:7" hidden="1">
      <c r="B70" s="737"/>
      <c r="C70" s="737"/>
      <c r="D70" s="738"/>
      <c r="E70" s="13"/>
      <c r="F70" s="11"/>
      <c r="G70" s="46"/>
    </row>
    <row r="71" spans="2:7" hidden="1">
      <c r="B71" s="16"/>
      <c r="C71" s="13"/>
      <c r="D71" s="13"/>
      <c r="E71" s="13"/>
      <c r="F71" s="11"/>
      <c r="G71" s="46"/>
    </row>
    <row r="72" spans="2:7" ht="12" hidden="1" customHeight="1"/>
    <row r="73" spans="2:7" ht="12" hidden="1" customHeight="1"/>
    <row r="74" spans="2:7" hidden="1"/>
    <row r="75" spans="2:7" hidden="1"/>
    <row r="76" spans="2:7" hidden="1"/>
    <row r="77" spans="2:7" hidden="1"/>
    <row r="78" spans="2:7" hidden="1"/>
    <row r="79" spans="2:7" hidden="1"/>
    <row r="80" spans="2:7" hidden="1"/>
    <row r="81" spans="2:6" hidden="1">
      <c r="B81" s="67"/>
      <c r="C81" s="67"/>
      <c r="D81" s="67"/>
      <c r="E81" s="67"/>
      <c r="F81" s="67"/>
    </row>
    <row r="82" spans="2:6" hidden="1">
      <c r="B82" s="67"/>
      <c r="C82" s="67"/>
      <c r="D82" s="67"/>
      <c r="E82" s="67"/>
      <c r="F82" s="67"/>
    </row>
    <row r="83" spans="2:6" hidden="1">
      <c r="B83" s="67"/>
      <c r="C83" s="67"/>
      <c r="D83" s="67"/>
      <c r="E83" s="67"/>
      <c r="F83" s="67"/>
    </row>
    <row r="84" spans="2:6" hidden="1">
      <c r="B84" s="67"/>
      <c r="C84" s="67"/>
      <c r="D84" s="67"/>
      <c r="E84" s="67"/>
      <c r="F84" s="67"/>
    </row>
    <row r="85" spans="2:6" hidden="1">
      <c r="B85" s="67"/>
      <c r="C85" s="67"/>
      <c r="D85" s="67"/>
      <c r="E85" s="67"/>
      <c r="F85" s="67"/>
    </row>
    <row r="86" spans="2:6" hidden="1">
      <c r="B86" s="67"/>
      <c r="C86" s="67"/>
      <c r="D86" s="67"/>
      <c r="E86" s="67"/>
      <c r="F86" s="67"/>
    </row>
    <row r="87" spans="2:6" hidden="1">
      <c r="B87" s="67"/>
      <c r="C87" s="67"/>
      <c r="D87" s="67"/>
      <c r="E87" s="67"/>
      <c r="F87" s="67"/>
    </row>
    <row r="88" spans="2:6" hidden="1">
      <c r="B88" s="67"/>
      <c r="C88" s="67"/>
      <c r="D88" s="67"/>
      <c r="E88" s="67"/>
      <c r="F88" s="67"/>
    </row>
    <row r="89" spans="2:6" hidden="1">
      <c r="B89" s="67"/>
      <c r="C89" s="67"/>
      <c r="D89" s="67"/>
      <c r="E89" s="67"/>
      <c r="F89" s="67"/>
    </row>
    <row r="90" spans="2:6" hidden="1">
      <c r="B90" s="67"/>
      <c r="C90" s="67"/>
      <c r="D90" s="67"/>
      <c r="E90" s="67"/>
      <c r="F90" s="67"/>
    </row>
    <row r="91" spans="2:6" hidden="1">
      <c r="B91" s="67"/>
      <c r="C91" s="67"/>
      <c r="D91" s="67"/>
      <c r="E91" s="67"/>
      <c r="F91" s="67"/>
    </row>
    <row r="92" spans="2:6" hidden="1">
      <c r="B92" s="67"/>
      <c r="C92" s="67"/>
      <c r="D92" s="67"/>
      <c r="E92" s="67"/>
      <c r="F92" s="67"/>
    </row>
    <row r="93" spans="2:6" hidden="1">
      <c r="B93" s="67"/>
      <c r="C93" s="67"/>
      <c r="D93" s="67"/>
      <c r="E93" s="67"/>
      <c r="F93" s="67"/>
    </row>
    <row r="94" spans="2:6" hidden="1">
      <c r="B94" s="67"/>
      <c r="C94" s="67"/>
      <c r="D94" s="67"/>
      <c r="E94" s="67"/>
      <c r="F94" s="67"/>
    </row>
    <row r="95" spans="2:6" hidden="1">
      <c r="B95" s="67"/>
      <c r="C95" s="67"/>
      <c r="D95" s="67"/>
      <c r="E95" s="67"/>
      <c r="F95" s="67"/>
    </row>
    <row r="96" spans="2:6" hidden="1">
      <c r="B96" s="67"/>
      <c r="C96" s="67"/>
      <c r="D96" s="67"/>
      <c r="E96" s="67"/>
      <c r="F96" s="67"/>
    </row>
    <row r="97" spans="2:6" hidden="1">
      <c r="B97" s="67"/>
      <c r="C97" s="67"/>
      <c r="D97" s="67"/>
      <c r="E97" s="67"/>
      <c r="F97" s="67"/>
    </row>
    <row r="98" spans="2:6" hidden="1">
      <c r="B98" s="67"/>
      <c r="C98" s="67"/>
      <c r="D98" s="67"/>
      <c r="E98" s="67"/>
      <c r="F98" s="67"/>
    </row>
    <row r="99" spans="2:6" hidden="1">
      <c r="B99" s="67"/>
      <c r="C99" s="67"/>
      <c r="D99" s="67"/>
      <c r="E99" s="67"/>
      <c r="F99" s="67"/>
    </row>
    <row r="100" spans="2:6" hidden="1">
      <c r="B100" s="67"/>
      <c r="C100" s="67"/>
      <c r="D100" s="67"/>
      <c r="E100" s="67"/>
      <c r="F100" s="67"/>
    </row>
    <row r="101" spans="2:6" hidden="1">
      <c r="B101" s="67"/>
      <c r="C101" s="67"/>
      <c r="D101" s="67"/>
      <c r="E101" s="67"/>
      <c r="F101" s="67"/>
    </row>
    <row r="102" spans="2:6" hidden="1">
      <c r="B102" s="67"/>
      <c r="C102" s="67"/>
      <c r="D102" s="67"/>
      <c r="E102" s="67"/>
      <c r="F102" s="67"/>
    </row>
    <row r="103" spans="2:6" hidden="1">
      <c r="B103" s="67"/>
      <c r="C103" s="67"/>
      <c r="D103" s="67"/>
      <c r="E103" s="67"/>
      <c r="F103" s="67"/>
    </row>
    <row r="104" spans="2:6" hidden="1">
      <c r="B104" s="67"/>
      <c r="C104" s="67"/>
      <c r="D104" s="67"/>
      <c r="E104" s="67"/>
      <c r="F104" s="67"/>
    </row>
    <row r="105" spans="2:6" hidden="1">
      <c r="B105" s="67"/>
      <c r="C105" s="67"/>
      <c r="D105" s="67"/>
      <c r="E105" s="67"/>
      <c r="F105" s="67"/>
    </row>
    <row r="106" spans="2:6" hidden="1">
      <c r="B106" s="67"/>
      <c r="C106" s="67"/>
      <c r="D106" s="67"/>
      <c r="E106" s="67"/>
      <c r="F106" s="67"/>
    </row>
    <row r="107" spans="2:6" hidden="1">
      <c r="B107" s="67"/>
      <c r="C107" s="67"/>
      <c r="D107" s="67"/>
      <c r="E107" s="67"/>
      <c r="F107" s="67"/>
    </row>
    <row r="108" spans="2:6" hidden="1">
      <c r="B108" s="67"/>
      <c r="C108" s="67"/>
      <c r="D108" s="67"/>
      <c r="E108" s="67"/>
      <c r="F108" s="67"/>
    </row>
    <row r="109" spans="2:6" hidden="1">
      <c r="B109" s="67"/>
      <c r="C109" s="67"/>
      <c r="D109" s="67"/>
      <c r="E109" s="67"/>
      <c r="F109" s="67"/>
    </row>
    <row r="110" spans="2:6" hidden="1">
      <c r="B110" s="67"/>
      <c r="C110" s="67"/>
      <c r="D110" s="67"/>
      <c r="E110" s="67"/>
      <c r="F110" s="67"/>
    </row>
    <row r="111" spans="2:6" hidden="1">
      <c r="B111" s="67"/>
      <c r="C111" s="67"/>
      <c r="D111" s="67"/>
      <c r="E111" s="67"/>
      <c r="F111" s="67"/>
    </row>
    <row r="112" spans="2:6" hidden="1">
      <c r="B112" s="67"/>
      <c r="C112" s="67"/>
      <c r="D112" s="67"/>
      <c r="E112" s="67"/>
      <c r="F112" s="67"/>
    </row>
    <row r="113" spans="2:6" hidden="1">
      <c r="B113" s="67"/>
      <c r="C113" s="67"/>
      <c r="D113" s="67"/>
      <c r="E113" s="67"/>
      <c r="F113" s="67"/>
    </row>
    <row r="114" spans="2:6" hidden="1">
      <c r="B114" s="67"/>
      <c r="C114" s="67"/>
      <c r="D114" s="67"/>
      <c r="E114" s="67"/>
      <c r="F114" s="67"/>
    </row>
    <row r="115" spans="2:6" hidden="1">
      <c r="B115" s="67"/>
      <c r="C115" s="67"/>
      <c r="D115" s="67"/>
      <c r="E115" s="67"/>
      <c r="F115" s="67"/>
    </row>
    <row r="116" spans="2:6" hidden="1">
      <c r="B116" s="67"/>
      <c r="C116" s="67"/>
      <c r="D116" s="67"/>
      <c r="E116" s="67"/>
      <c r="F116" s="67"/>
    </row>
    <row r="117" spans="2:6" hidden="1">
      <c r="B117" s="67"/>
      <c r="C117" s="67"/>
      <c r="D117" s="67"/>
      <c r="E117" s="67"/>
      <c r="F117" s="67"/>
    </row>
    <row r="118" spans="2:6" hidden="1">
      <c r="B118" s="67"/>
      <c r="C118" s="67"/>
      <c r="D118" s="67"/>
      <c r="E118" s="67"/>
      <c r="F118" s="67"/>
    </row>
    <row r="119" spans="2:6" hidden="1">
      <c r="B119" s="67"/>
      <c r="C119" s="67"/>
      <c r="D119" s="67"/>
      <c r="E119" s="67"/>
      <c r="F119" s="67"/>
    </row>
    <row r="120" spans="2:6" hidden="1">
      <c r="B120" s="67"/>
      <c r="C120" s="67"/>
      <c r="D120" s="67"/>
      <c r="E120" s="67"/>
      <c r="F120" s="67"/>
    </row>
    <row r="121" spans="2:6" hidden="1">
      <c r="B121" s="67"/>
      <c r="C121" s="67"/>
      <c r="D121" s="67"/>
      <c r="E121" s="67"/>
      <c r="F121" s="67"/>
    </row>
    <row r="122" spans="2:6" hidden="1">
      <c r="B122" s="67"/>
      <c r="C122" s="67"/>
      <c r="D122" s="67"/>
      <c r="E122" s="67"/>
      <c r="F122" s="67"/>
    </row>
    <row r="123" spans="2:6" hidden="1">
      <c r="B123" s="67"/>
      <c r="C123" s="67"/>
      <c r="D123" s="67"/>
      <c r="E123" s="67"/>
      <c r="F123" s="67"/>
    </row>
    <row r="124" spans="2:6" hidden="1">
      <c r="B124" s="67"/>
      <c r="C124" s="67"/>
      <c r="D124" s="67"/>
      <c r="E124" s="67"/>
      <c r="F124" s="67"/>
    </row>
    <row r="125" spans="2:6" hidden="1">
      <c r="B125" s="67"/>
      <c r="C125" s="67"/>
      <c r="D125" s="67"/>
      <c r="E125" s="67"/>
      <c r="F125" s="67"/>
    </row>
    <row r="126" spans="2:6" hidden="1">
      <c r="B126" s="67"/>
      <c r="C126" s="67"/>
      <c r="D126" s="67"/>
      <c r="E126" s="67"/>
      <c r="F126" s="67"/>
    </row>
    <row r="127" spans="2:6" hidden="1">
      <c r="B127" s="67"/>
      <c r="C127" s="67"/>
      <c r="D127" s="67"/>
      <c r="E127" s="67"/>
      <c r="F127" s="67"/>
    </row>
    <row r="128" spans="2:6" hidden="1">
      <c r="B128" s="67"/>
      <c r="C128" s="67"/>
      <c r="D128" s="67"/>
      <c r="E128" s="67"/>
      <c r="F128" s="67"/>
    </row>
    <row r="129" spans="2:6" hidden="1">
      <c r="B129" s="67"/>
      <c r="C129" s="67"/>
      <c r="D129" s="67"/>
      <c r="E129" s="67"/>
      <c r="F129" s="67"/>
    </row>
    <row r="130" spans="2:6" hidden="1">
      <c r="B130" s="67"/>
      <c r="C130" s="67"/>
      <c r="D130" s="67"/>
      <c r="E130" s="67"/>
      <c r="F130" s="67"/>
    </row>
    <row r="131" spans="2:6" hidden="1">
      <c r="B131" s="67"/>
      <c r="C131" s="67"/>
      <c r="D131" s="67"/>
      <c r="E131" s="67"/>
      <c r="F131" s="67"/>
    </row>
    <row r="132" spans="2:6" hidden="1">
      <c r="B132" s="67"/>
      <c r="C132" s="67"/>
      <c r="D132" s="67"/>
      <c r="E132" s="67"/>
      <c r="F132" s="67"/>
    </row>
    <row r="133" spans="2:6" hidden="1">
      <c r="B133" s="67"/>
      <c r="C133" s="67"/>
      <c r="D133" s="67"/>
      <c r="E133" s="67"/>
      <c r="F133" s="67"/>
    </row>
    <row r="134" spans="2:6" hidden="1">
      <c r="B134" s="67"/>
      <c r="C134" s="67"/>
      <c r="D134" s="67"/>
      <c r="E134" s="67"/>
      <c r="F134" s="67"/>
    </row>
    <row r="135" spans="2:6" hidden="1">
      <c r="B135" s="67"/>
      <c r="C135" s="67"/>
      <c r="D135" s="67"/>
      <c r="E135" s="67"/>
      <c r="F135" s="67"/>
    </row>
    <row r="136" spans="2:6" hidden="1">
      <c r="B136" s="67"/>
      <c r="C136" s="67"/>
      <c r="D136" s="67"/>
      <c r="E136" s="67"/>
      <c r="F136" s="67"/>
    </row>
    <row r="137" spans="2:6" hidden="1">
      <c r="B137" s="67"/>
      <c r="C137" s="67"/>
      <c r="D137" s="67"/>
      <c r="E137" s="67"/>
      <c r="F137" s="67"/>
    </row>
    <row r="138" spans="2:6" hidden="1">
      <c r="B138" s="67"/>
      <c r="C138" s="67"/>
      <c r="D138" s="67"/>
      <c r="E138" s="67"/>
      <c r="F138" s="67"/>
    </row>
    <row r="139" spans="2:6" hidden="1">
      <c r="B139" s="67"/>
      <c r="C139" s="67"/>
      <c r="D139" s="67"/>
      <c r="E139" s="67"/>
      <c r="F139" s="67"/>
    </row>
    <row r="140" spans="2:6" hidden="1">
      <c r="B140" s="67"/>
      <c r="C140" s="67"/>
      <c r="D140" s="67"/>
      <c r="E140" s="67"/>
      <c r="F140" s="67"/>
    </row>
    <row r="141" spans="2:6" hidden="1">
      <c r="B141" s="67"/>
      <c r="C141" s="67"/>
      <c r="D141" s="67"/>
      <c r="E141" s="67"/>
      <c r="F141" s="67"/>
    </row>
    <row r="142" spans="2:6" hidden="1">
      <c r="B142" s="67"/>
      <c r="C142" s="67"/>
      <c r="D142" s="67"/>
      <c r="E142" s="67"/>
      <c r="F142" s="67"/>
    </row>
    <row r="143" spans="2:6" hidden="1">
      <c r="B143" s="67"/>
      <c r="C143" s="67"/>
      <c r="D143" s="67"/>
      <c r="E143" s="67"/>
      <c r="F143" s="67"/>
    </row>
    <row r="144" spans="2:6" hidden="1">
      <c r="B144" s="67"/>
      <c r="C144" s="67"/>
      <c r="D144" s="67"/>
      <c r="E144" s="67"/>
      <c r="F144" s="67"/>
    </row>
    <row r="145" spans="2:6" hidden="1">
      <c r="B145" s="67"/>
      <c r="C145" s="67"/>
      <c r="D145" s="67"/>
      <c r="E145" s="67"/>
      <c r="F145" s="67"/>
    </row>
    <row r="146" spans="2:6" hidden="1">
      <c r="B146" s="67"/>
      <c r="C146" s="67"/>
      <c r="D146" s="67"/>
      <c r="E146" s="67"/>
      <c r="F146" s="67"/>
    </row>
    <row r="147" spans="2:6" hidden="1">
      <c r="B147" s="67"/>
      <c r="C147" s="67"/>
      <c r="D147" s="67"/>
      <c r="E147" s="67"/>
      <c r="F147" s="67"/>
    </row>
    <row r="148" spans="2:6" hidden="1">
      <c r="B148" s="67"/>
      <c r="C148" s="67"/>
      <c r="D148" s="67"/>
      <c r="E148" s="67"/>
      <c r="F148" s="67"/>
    </row>
    <row r="149" spans="2:6" hidden="1">
      <c r="B149" s="67"/>
      <c r="C149" s="67"/>
      <c r="D149" s="67"/>
      <c r="E149" s="67"/>
      <c r="F149" s="67"/>
    </row>
    <row r="150" spans="2:6" hidden="1">
      <c r="B150" s="67"/>
      <c r="C150" s="67"/>
      <c r="D150" s="67"/>
      <c r="E150" s="67"/>
      <c r="F150" s="67"/>
    </row>
    <row r="151" spans="2:6" hidden="1">
      <c r="B151" s="67"/>
      <c r="C151" s="67"/>
      <c r="D151" s="67"/>
      <c r="E151" s="67"/>
      <c r="F151" s="67"/>
    </row>
    <row r="152" spans="2:6" hidden="1">
      <c r="B152" s="67"/>
      <c r="C152" s="67"/>
      <c r="D152" s="67"/>
      <c r="E152" s="67"/>
      <c r="F152" s="67"/>
    </row>
    <row r="153" spans="2:6" hidden="1">
      <c r="B153" s="67"/>
      <c r="C153" s="67"/>
      <c r="D153" s="67"/>
      <c r="E153" s="67"/>
      <c r="F153" s="67"/>
    </row>
    <row r="154" spans="2:6" hidden="1">
      <c r="B154" s="67"/>
      <c r="C154" s="67"/>
      <c r="D154" s="67"/>
      <c r="E154" s="67"/>
      <c r="F154" s="67"/>
    </row>
    <row r="155" spans="2:6" hidden="1">
      <c r="B155" s="67"/>
      <c r="C155" s="67"/>
      <c r="D155" s="67"/>
      <c r="E155" s="67"/>
      <c r="F155" s="67"/>
    </row>
    <row r="156" spans="2:6" hidden="1">
      <c r="B156" s="67"/>
      <c r="C156" s="67"/>
      <c r="D156" s="67"/>
      <c r="E156" s="67"/>
      <c r="F156" s="67"/>
    </row>
    <row r="157" spans="2:6" hidden="1">
      <c r="B157" s="67"/>
      <c r="C157" s="67"/>
      <c r="D157" s="67"/>
      <c r="E157" s="67"/>
      <c r="F157" s="67"/>
    </row>
    <row r="158" spans="2:6" hidden="1">
      <c r="B158" s="67"/>
      <c r="C158" s="67"/>
      <c r="D158" s="67"/>
      <c r="E158" s="67"/>
      <c r="F158" s="67"/>
    </row>
    <row r="159" spans="2:6" hidden="1">
      <c r="B159" s="67"/>
      <c r="C159" s="67"/>
      <c r="D159" s="67"/>
      <c r="E159" s="67"/>
      <c r="F159" s="67"/>
    </row>
    <row r="160" spans="2:6" hidden="1">
      <c r="B160" s="67"/>
      <c r="C160" s="67"/>
      <c r="D160" s="67"/>
      <c r="E160" s="67"/>
      <c r="F160" s="67"/>
    </row>
    <row r="161" spans="2:6" hidden="1">
      <c r="B161" s="67"/>
      <c r="C161" s="67"/>
      <c r="D161" s="67"/>
      <c r="E161" s="67"/>
      <c r="F161" s="67"/>
    </row>
    <row r="162" spans="2:6" hidden="1">
      <c r="B162" s="67"/>
      <c r="C162" s="67"/>
      <c r="D162" s="67"/>
      <c r="E162" s="67"/>
      <c r="F162" s="67"/>
    </row>
    <row r="163" spans="2:6" hidden="1">
      <c r="B163" s="67"/>
      <c r="C163" s="67"/>
      <c r="D163" s="67"/>
      <c r="E163" s="67"/>
      <c r="F163" s="67"/>
    </row>
    <row r="164" spans="2:6" hidden="1">
      <c r="B164" s="67"/>
      <c r="C164" s="67"/>
      <c r="D164" s="67"/>
      <c r="E164" s="67"/>
      <c r="F164" s="67"/>
    </row>
    <row r="165" spans="2:6" hidden="1">
      <c r="B165" s="67"/>
      <c r="C165" s="67"/>
      <c r="D165" s="67"/>
      <c r="E165" s="67"/>
      <c r="F165" s="67"/>
    </row>
    <row r="166" spans="2:6" hidden="1">
      <c r="B166" s="67"/>
      <c r="C166" s="67"/>
      <c r="D166" s="67"/>
      <c r="E166" s="67"/>
      <c r="F166" s="67"/>
    </row>
    <row r="167" spans="2:6" hidden="1">
      <c r="B167" s="67"/>
      <c r="C167" s="67"/>
      <c r="D167" s="67"/>
      <c r="E167" s="67"/>
      <c r="F167" s="67"/>
    </row>
    <row r="168" spans="2:6" hidden="1">
      <c r="B168" s="67"/>
      <c r="C168" s="67"/>
      <c r="D168" s="67"/>
      <c r="E168" s="67"/>
      <c r="F168" s="67"/>
    </row>
    <row r="169" spans="2:6" hidden="1">
      <c r="B169" s="67"/>
      <c r="C169" s="67"/>
      <c r="D169" s="67"/>
      <c r="E169" s="67"/>
      <c r="F169" s="67"/>
    </row>
    <row r="170" spans="2:6" hidden="1">
      <c r="B170" s="67"/>
      <c r="C170" s="67"/>
      <c r="D170" s="67"/>
      <c r="E170" s="67"/>
      <c r="F170" s="67"/>
    </row>
    <row r="171" spans="2:6" hidden="1">
      <c r="B171" s="67"/>
      <c r="C171" s="67"/>
      <c r="D171" s="67"/>
      <c r="E171" s="67"/>
      <c r="F171" s="67"/>
    </row>
    <row r="172" spans="2:6" hidden="1">
      <c r="B172" s="67"/>
      <c r="C172" s="67"/>
      <c r="D172" s="67"/>
      <c r="E172" s="67"/>
      <c r="F172" s="67"/>
    </row>
    <row r="173" spans="2:6" hidden="1">
      <c r="B173" s="67"/>
      <c r="C173" s="67"/>
      <c r="D173" s="67"/>
      <c r="E173" s="67"/>
      <c r="F173" s="67"/>
    </row>
    <row r="174" spans="2:6" hidden="1">
      <c r="B174" s="67"/>
      <c r="C174" s="67"/>
      <c r="D174" s="67"/>
      <c r="E174" s="67"/>
      <c r="F174" s="67"/>
    </row>
    <row r="175" spans="2:6" hidden="1">
      <c r="B175" s="67"/>
      <c r="C175" s="67"/>
      <c r="D175" s="67"/>
      <c r="E175" s="67"/>
      <c r="F175" s="67"/>
    </row>
    <row r="176" spans="2:6" hidden="1">
      <c r="B176" s="67"/>
      <c r="C176" s="67"/>
      <c r="D176" s="67"/>
      <c r="E176" s="67"/>
      <c r="F176" s="67"/>
    </row>
    <row r="177" spans="2:6" hidden="1">
      <c r="C177" s="67"/>
      <c r="D177" s="67"/>
      <c r="E177" s="67"/>
      <c r="F177" s="67"/>
    </row>
    <row r="178" spans="2:6" hidden="1">
      <c r="C178" s="67"/>
      <c r="D178" s="67"/>
      <c r="E178" s="67"/>
      <c r="F178" s="67"/>
    </row>
    <row r="179" spans="2:6" hidden="1">
      <c r="C179" s="67"/>
      <c r="D179" s="67"/>
      <c r="E179" s="67"/>
      <c r="F179" s="67"/>
    </row>
    <row r="180" spans="2:6" hidden="1">
      <c r="B180" s="147" t="s">
        <v>258</v>
      </c>
      <c r="C180" s="67"/>
      <c r="D180" s="67"/>
      <c r="E180" s="67"/>
      <c r="F180" s="67"/>
    </row>
    <row r="181" spans="2:6" hidden="1">
      <c r="B181" s="148" t="s">
        <v>213</v>
      </c>
      <c r="C181" s="67"/>
      <c r="D181" s="67"/>
      <c r="E181" s="67"/>
      <c r="F181" s="67"/>
    </row>
    <row r="182" spans="2:6" hidden="1">
      <c r="B182" s="148" t="s">
        <v>212</v>
      </c>
      <c r="C182" s="67"/>
      <c r="D182" s="67"/>
      <c r="E182" s="67"/>
      <c r="F182" s="67"/>
    </row>
    <row r="183" spans="2:6" hidden="1">
      <c r="B183" s="148" t="s">
        <v>215</v>
      </c>
      <c r="C183" s="67"/>
      <c r="D183" s="67"/>
      <c r="E183" s="67"/>
      <c r="F183" s="67"/>
    </row>
    <row r="184" spans="2:6" hidden="1">
      <c r="B184" s="147" t="s">
        <v>258</v>
      </c>
      <c r="C184" s="67"/>
      <c r="D184" s="67"/>
      <c r="E184" s="67"/>
      <c r="F184" s="67"/>
    </row>
    <row r="185" spans="2:6" hidden="1">
      <c r="B185" s="148" t="s">
        <v>213</v>
      </c>
      <c r="C185" s="67"/>
      <c r="D185" s="67"/>
      <c r="E185" s="67"/>
      <c r="F185" s="67"/>
    </row>
    <row r="186" spans="2:6" hidden="1">
      <c r="B186" s="148" t="s">
        <v>262</v>
      </c>
      <c r="C186" s="67"/>
      <c r="D186" s="67"/>
      <c r="E186" s="67"/>
      <c r="F186" s="67"/>
    </row>
    <row r="187" spans="2:6" hidden="1">
      <c r="B187" s="148" t="s">
        <v>263</v>
      </c>
      <c r="C187" s="67"/>
      <c r="D187" s="67"/>
      <c r="E187" s="67"/>
      <c r="F187" s="67"/>
    </row>
    <row r="188" spans="2:6" hidden="1">
      <c r="B188" s="147" t="s">
        <v>258</v>
      </c>
      <c r="C188" s="67"/>
      <c r="D188" s="67"/>
      <c r="E188" s="67"/>
      <c r="F188" s="67"/>
    </row>
    <row r="189" spans="2:6" hidden="1">
      <c r="B189" s="148" t="s">
        <v>213</v>
      </c>
      <c r="C189" s="67"/>
      <c r="D189" s="67"/>
      <c r="E189" s="67"/>
      <c r="F189" s="67"/>
    </row>
    <row r="190" spans="2:6" hidden="1">
      <c r="B190" s="148" t="s">
        <v>262</v>
      </c>
      <c r="C190" s="67"/>
      <c r="D190" s="67"/>
      <c r="E190" s="67"/>
      <c r="F190" s="67"/>
    </row>
    <row r="191" spans="2:6" hidden="1">
      <c r="B191" s="148" t="s">
        <v>264</v>
      </c>
      <c r="C191" s="67"/>
      <c r="D191" s="67"/>
      <c r="E191" s="67"/>
      <c r="F191" s="67"/>
    </row>
    <row r="192" spans="2:6" hidden="1">
      <c r="C192" s="67"/>
      <c r="D192" s="67"/>
      <c r="E192" s="67"/>
      <c r="F192" s="67"/>
    </row>
    <row r="193"/>
    <row r="194"/>
    <row r="195"/>
    <row r="196"/>
    <row r="197"/>
    <row r="198"/>
    <row r="199"/>
    <row r="200"/>
    <row r="201"/>
    <row r="202"/>
  </sheetData>
  <sheetProtection selectLockedCells="1"/>
  <mergeCells count="8">
    <mergeCell ref="C50:E50"/>
    <mergeCell ref="C42:E42"/>
    <mergeCell ref="C5:F5"/>
    <mergeCell ref="C12:D12"/>
    <mergeCell ref="B5:B6"/>
    <mergeCell ref="F34:G34"/>
    <mergeCell ref="B34:E34"/>
    <mergeCell ref="C35:E35"/>
  </mergeCells>
  <conditionalFormatting sqref="E7:E11 E21:E28">
    <cfRule type="cellIs" dxfId="567" priority="112" operator="equal">
      <formula>"Selection Required"</formula>
    </cfRule>
  </conditionalFormatting>
  <conditionalFormatting sqref="E33">
    <cfRule type="cellIs" dxfId="566" priority="111" operator="equal">
      <formula>"Selection Required"</formula>
    </cfRule>
  </conditionalFormatting>
  <conditionalFormatting sqref="G59">
    <cfRule type="cellIs" dxfId="565" priority="34" operator="equal">
      <formula>"Disagree (comment/indicate quoted commissions below)"</formula>
    </cfRule>
    <cfRule type="cellIs" dxfId="564" priority="109" operator="equal">
      <formula>"Selection Required"</formula>
    </cfRule>
  </conditionalFormatting>
  <conditionalFormatting sqref="G38:G39">
    <cfRule type="expression" dxfId="563" priority="82">
      <formula>G37="Confirm"</formula>
    </cfRule>
  </conditionalFormatting>
  <conditionalFormatting sqref="F38">
    <cfRule type="containsBlanks" dxfId="562" priority="113">
      <formula>LEN(TRIM(F38))=0</formula>
    </cfRule>
  </conditionalFormatting>
  <conditionalFormatting sqref="F39">
    <cfRule type="containsBlanks" dxfId="561" priority="75">
      <formula>LEN(TRIM(F39))=0</formula>
    </cfRule>
  </conditionalFormatting>
  <conditionalFormatting sqref="E7 E26:E27">
    <cfRule type="cellIs" dxfId="560" priority="69" operator="equal">
      <formula>"Deviate"</formula>
    </cfRule>
  </conditionalFormatting>
  <conditionalFormatting sqref="E8">
    <cfRule type="cellIs" dxfId="559" priority="68" operator="equal">
      <formula>"Deviate"</formula>
    </cfRule>
  </conditionalFormatting>
  <conditionalFormatting sqref="E9">
    <cfRule type="cellIs" dxfId="558" priority="67" operator="equal">
      <formula>"Deviate"</formula>
    </cfRule>
  </conditionalFormatting>
  <conditionalFormatting sqref="E10">
    <cfRule type="cellIs" dxfId="557" priority="66" operator="equal">
      <formula>"Deviate"</formula>
    </cfRule>
  </conditionalFormatting>
  <conditionalFormatting sqref="E11">
    <cfRule type="cellIs" dxfId="556" priority="65" operator="equal">
      <formula>"Deviate"</formula>
    </cfRule>
  </conditionalFormatting>
  <conditionalFormatting sqref="E13">
    <cfRule type="cellIs" dxfId="555" priority="64" operator="equal">
      <formula>"Selection Required"</formula>
    </cfRule>
  </conditionalFormatting>
  <conditionalFormatting sqref="E13">
    <cfRule type="cellIs" dxfId="554" priority="63" operator="equal">
      <formula>"Deviate"</formula>
    </cfRule>
  </conditionalFormatting>
  <conditionalFormatting sqref="E14">
    <cfRule type="cellIs" dxfId="553" priority="62" operator="equal">
      <formula>"Selection Required"</formula>
    </cfRule>
  </conditionalFormatting>
  <conditionalFormatting sqref="E14">
    <cfRule type="cellIs" dxfId="552" priority="61" operator="equal">
      <formula>"Deviate"</formula>
    </cfRule>
  </conditionalFormatting>
  <conditionalFormatting sqref="E15">
    <cfRule type="cellIs" dxfId="551" priority="60" operator="equal">
      <formula>"Selection Required"</formula>
    </cfRule>
  </conditionalFormatting>
  <conditionalFormatting sqref="E15">
    <cfRule type="cellIs" dxfId="550" priority="59" operator="equal">
      <formula>"Deviate"</formula>
    </cfRule>
  </conditionalFormatting>
  <conditionalFormatting sqref="E16">
    <cfRule type="cellIs" dxfId="549" priority="58" operator="equal">
      <formula>"Selection Required"</formula>
    </cfRule>
  </conditionalFormatting>
  <conditionalFormatting sqref="E16">
    <cfRule type="cellIs" dxfId="548" priority="57" operator="equal">
      <formula>"Deviate"</formula>
    </cfRule>
  </conditionalFormatting>
  <conditionalFormatting sqref="E17">
    <cfRule type="cellIs" dxfId="547" priority="56" operator="equal">
      <formula>"Selection Required"</formula>
    </cfRule>
  </conditionalFormatting>
  <conditionalFormatting sqref="E17">
    <cfRule type="cellIs" dxfId="546" priority="55" operator="equal">
      <formula>"Deviate"</formula>
    </cfRule>
  </conditionalFormatting>
  <conditionalFormatting sqref="E18">
    <cfRule type="cellIs" dxfId="545" priority="54" operator="equal">
      <formula>"Selection Required"</formula>
    </cfRule>
  </conditionalFormatting>
  <conditionalFormatting sqref="E18">
    <cfRule type="cellIs" dxfId="544" priority="53" operator="equal">
      <formula>"Deviate"</formula>
    </cfRule>
  </conditionalFormatting>
  <conditionalFormatting sqref="E19">
    <cfRule type="cellIs" dxfId="543" priority="52" operator="equal">
      <formula>"Selection Required"</formula>
    </cfRule>
  </conditionalFormatting>
  <conditionalFormatting sqref="E19">
    <cfRule type="cellIs" dxfId="542" priority="51" operator="equal">
      <formula>"Deviate"</formula>
    </cfRule>
  </conditionalFormatting>
  <conditionalFormatting sqref="E21">
    <cfRule type="cellIs" dxfId="541" priority="50" operator="equal">
      <formula>"Deviate"</formula>
    </cfRule>
  </conditionalFormatting>
  <conditionalFormatting sqref="E22">
    <cfRule type="cellIs" dxfId="540" priority="49" operator="equal">
      <formula>"Deviate"</formula>
    </cfRule>
  </conditionalFormatting>
  <conditionalFormatting sqref="E23">
    <cfRule type="cellIs" dxfId="539" priority="48" operator="equal">
      <formula>"Deviate"</formula>
    </cfRule>
  </conditionalFormatting>
  <conditionalFormatting sqref="E24">
    <cfRule type="cellIs" dxfId="538" priority="47" operator="equal">
      <formula>"Deviate"</formula>
    </cfRule>
  </conditionalFormatting>
  <conditionalFormatting sqref="E25">
    <cfRule type="cellIs" dxfId="537" priority="46" operator="equal">
      <formula>"Deviate"</formula>
    </cfRule>
  </conditionalFormatting>
  <conditionalFormatting sqref="E28">
    <cfRule type="cellIs" dxfId="536" priority="43" operator="equal">
      <formula>"Deviate"</formula>
    </cfRule>
  </conditionalFormatting>
  <conditionalFormatting sqref="E30">
    <cfRule type="cellIs" dxfId="535" priority="42" operator="equal">
      <formula>"Selection Required"</formula>
    </cfRule>
  </conditionalFormatting>
  <conditionalFormatting sqref="E30">
    <cfRule type="cellIs" dxfId="534" priority="41" operator="equal">
      <formula>"Deviate"</formula>
    </cfRule>
  </conditionalFormatting>
  <conditionalFormatting sqref="E32">
    <cfRule type="cellIs" dxfId="533" priority="40" operator="equal">
      <formula>"Selection Required"</formula>
    </cfRule>
  </conditionalFormatting>
  <conditionalFormatting sqref="E32">
    <cfRule type="cellIs" dxfId="532" priority="39" operator="equal">
      <formula>"Deviate"</formula>
    </cfRule>
  </conditionalFormatting>
  <conditionalFormatting sqref="G37">
    <cfRule type="cellIs" dxfId="531" priority="38" operator="equal">
      <formula>"Selection Required"</formula>
    </cfRule>
  </conditionalFormatting>
  <conditionalFormatting sqref="G37">
    <cfRule type="cellIs" dxfId="530" priority="37" operator="equal">
      <formula>"Deviate"</formula>
    </cfRule>
  </conditionalFormatting>
  <conditionalFormatting sqref="G44">
    <cfRule type="cellIs" dxfId="529" priority="36" operator="equal">
      <formula>"Selection Required"</formula>
    </cfRule>
  </conditionalFormatting>
  <conditionalFormatting sqref="G44">
    <cfRule type="cellIs" dxfId="528" priority="35" operator="equal">
      <formula>"Deviate"</formula>
    </cfRule>
  </conditionalFormatting>
  <conditionalFormatting sqref="G52">
    <cfRule type="cellIs" dxfId="527" priority="28" operator="equal">
      <formula>"Selection Required"</formula>
    </cfRule>
  </conditionalFormatting>
  <conditionalFormatting sqref="G52">
    <cfRule type="cellIs" dxfId="526" priority="27" operator="equal">
      <formula>"Deviate"</formula>
    </cfRule>
  </conditionalFormatting>
  <conditionalFormatting sqref="G45:G46">
    <cfRule type="expression" dxfId="525" priority="22">
      <formula>G44="Confirm"</formula>
    </cfRule>
  </conditionalFormatting>
  <conditionalFormatting sqref="F45">
    <cfRule type="containsBlanks" dxfId="524" priority="23">
      <formula>LEN(TRIM(F45))=0</formula>
    </cfRule>
  </conditionalFormatting>
  <conditionalFormatting sqref="F46">
    <cfRule type="containsBlanks" dxfId="523" priority="21">
      <formula>LEN(TRIM(F46))=0</formula>
    </cfRule>
  </conditionalFormatting>
  <conditionalFormatting sqref="G53:G54">
    <cfRule type="expression" dxfId="522" priority="17">
      <formula>G52="Confirm"</formula>
    </cfRule>
  </conditionalFormatting>
  <conditionalFormatting sqref="F53">
    <cfRule type="containsBlanks" dxfId="521" priority="18">
      <formula>LEN(TRIM(F53))=0</formula>
    </cfRule>
  </conditionalFormatting>
  <conditionalFormatting sqref="F54">
    <cfRule type="containsBlanks" dxfId="520" priority="16">
      <formula>LEN(TRIM(F54))=0</formula>
    </cfRule>
  </conditionalFormatting>
  <conditionalFormatting sqref="F7 F21:F28">
    <cfRule type="expression" dxfId="519" priority="13">
      <formula>E7="Match"</formula>
    </cfRule>
    <cfRule type="expression" dxfId="518" priority="14">
      <formula>AND(E7="Deviate",F7="")</formula>
    </cfRule>
  </conditionalFormatting>
  <conditionalFormatting sqref="F8">
    <cfRule type="expression" dxfId="517" priority="11">
      <formula>E8="Match"</formula>
    </cfRule>
    <cfRule type="expression" dxfId="516" priority="12">
      <formula>AND(E8="Deviate",F8="")</formula>
    </cfRule>
  </conditionalFormatting>
  <conditionalFormatting sqref="F9:F11">
    <cfRule type="expression" dxfId="515" priority="9">
      <formula>E9="Match"</formula>
    </cfRule>
    <cfRule type="expression" dxfId="514" priority="10">
      <formula>AND(E9="Deviate",F9="")</formula>
    </cfRule>
  </conditionalFormatting>
  <conditionalFormatting sqref="F13:F19">
    <cfRule type="expression" dxfId="513" priority="7">
      <formula>E13="Match"</formula>
    </cfRule>
    <cfRule type="expression" dxfId="512" priority="8">
      <formula>AND(E13="Deviate",F13="")</formula>
    </cfRule>
  </conditionalFormatting>
  <conditionalFormatting sqref="F32">
    <cfRule type="expression" dxfId="511" priority="1">
      <formula>E32="Match"</formula>
    </cfRule>
    <cfRule type="expression" dxfId="510" priority="2">
      <formula>AND(E32="Deviate",F32="")</formula>
    </cfRule>
  </conditionalFormatting>
  <conditionalFormatting sqref="F30">
    <cfRule type="expression" dxfId="509" priority="3">
      <formula>E30="Match"</formula>
    </cfRule>
    <cfRule type="expression" dxfId="508" priority="4">
      <formula>AND(E30="Deviate",F30="")</formula>
    </cfRule>
  </conditionalFormatting>
  <dataValidations count="2">
    <dataValidation type="list" showErrorMessage="1" sqref="G59">
      <formula1>$B$189:$B$191</formula1>
    </dataValidation>
    <dataValidation type="list" showInputMessage="1" showErrorMessage="1" promptTitle="Selection Required" sqref="G52 E21:E28 E30 E7:E11 E13:E19 E32 G37 G44">
      <formula1>$B$181:$B$183</formula1>
    </dataValidation>
  </dataValidations>
  <printOptions horizontalCentered="1" verticalCentered="1"/>
  <pageMargins left="0.25" right="0.75" top="0.75" bottom="0.75" header="0.3" footer="0.3"/>
  <pageSetup scale="58" orientation="landscape" r:id="rId1"/>
  <headerFooter alignWithMargins="0">
    <oddFooter>&amp;L&amp;G&amp;C&amp;P</oddFooter>
  </headerFooter>
  <drawing r:id="rId2"/>
  <legacy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1"/>
  <sheetViews>
    <sheetView workbookViewId="0">
      <selection activeCell="B3" sqref="B3:D3"/>
    </sheetView>
  </sheetViews>
  <sheetFormatPr defaultRowHeight="12.75"/>
  <cols>
    <col min="1" max="1" width="15.42578125" bestFit="1" customWidth="1"/>
    <col min="2" max="2" width="25.85546875" bestFit="1" customWidth="1"/>
    <col min="3" max="3" width="5.7109375" bestFit="1" customWidth="1"/>
    <col min="4" max="4" width="15.5703125" customWidth="1"/>
    <col min="5" max="5" width="65" customWidth="1"/>
    <col min="6" max="6" width="29.28515625" customWidth="1"/>
  </cols>
  <sheetData>
    <row r="1" spans="1:14" ht="13.5" thickBot="1"/>
    <row r="2" spans="1:14" s="4" customFormat="1" ht="19.5" customHeight="1" thickBot="1">
      <c r="A2" s="1069" t="s">
        <v>603</v>
      </c>
      <c r="B2" s="1070"/>
      <c r="C2" s="1070"/>
      <c r="D2" s="1071"/>
      <c r="E2" s="1064" t="s">
        <v>129</v>
      </c>
      <c r="F2" s="1065"/>
    </row>
    <row r="3" spans="1:14" s="67" customFormat="1" ht="31.5">
      <c r="A3" s="722" t="s">
        <v>604</v>
      </c>
      <c r="B3" s="1055" t="s">
        <v>206</v>
      </c>
      <c r="C3" s="1056"/>
      <c r="D3" s="1057"/>
      <c r="E3" s="723" t="s">
        <v>195</v>
      </c>
      <c r="F3" s="724" t="s">
        <v>259</v>
      </c>
    </row>
    <row r="4" spans="1:14" s="67" customFormat="1" ht="2.4500000000000002" customHeight="1">
      <c r="A4" s="852"/>
      <c r="B4" s="853"/>
      <c r="C4" s="854"/>
      <c r="D4" s="855"/>
      <c r="E4" s="856"/>
      <c r="F4" s="857"/>
    </row>
    <row r="5" spans="1:14" s="67" customFormat="1" ht="15.75">
      <c r="A5" s="111"/>
      <c r="B5" s="111" t="s">
        <v>594</v>
      </c>
      <c r="C5" s="111" t="s">
        <v>2</v>
      </c>
      <c r="D5" s="111" t="s">
        <v>8</v>
      </c>
      <c r="E5" s="111" t="s">
        <v>594</v>
      </c>
      <c r="F5" s="306" t="s">
        <v>213</v>
      </c>
    </row>
    <row r="6" spans="1:14" s="67" customFormat="1" ht="13.5" thickBot="1">
      <c r="A6" s="166" t="s">
        <v>501</v>
      </c>
      <c r="B6" s="293">
        <v>1.95</v>
      </c>
      <c r="C6" s="294">
        <v>665</v>
      </c>
      <c r="D6" s="294">
        <v>665</v>
      </c>
      <c r="E6" s="110"/>
      <c r="F6" s="828"/>
    </row>
    <row r="7" spans="1:14" s="67" customFormat="1" ht="15" thickBot="1">
      <c r="A7" s="297" t="s">
        <v>218</v>
      </c>
      <c r="B7" s="298">
        <f>(D6*B6)*12</f>
        <v>15561</v>
      </c>
      <c r="C7" s="437"/>
      <c r="D7" s="299" t="s">
        <v>217</v>
      </c>
      <c r="E7" s="300">
        <f>(D6*B6)*12</f>
        <v>15561</v>
      </c>
      <c r="F7" s="168"/>
    </row>
    <row r="9" spans="1:14">
      <c r="B9" s="1003"/>
      <c r="C9" s="1003"/>
      <c r="D9" s="1003"/>
      <c r="E9" s="1003"/>
      <c r="F9" s="1003"/>
      <c r="G9" s="1003"/>
      <c r="H9" s="1003"/>
      <c r="I9" s="1003"/>
      <c r="J9" s="1003"/>
      <c r="K9" s="1003"/>
      <c r="L9" s="1003"/>
      <c r="M9" s="1003"/>
      <c r="N9" s="1003"/>
    </row>
    <row r="10" spans="1:14">
      <c r="B10" s="1003"/>
      <c r="C10" s="1003"/>
      <c r="D10" s="1003"/>
      <c r="E10" s="1003"/>
      <c r="F10" s="1003"/>
      <c r="G10" s="1003"/>
      <c r="H10" s="1003"/>
      <c r="I10" s="1003"/>
      <c r="J10" s="1003"/>
      <c r="K10" s="1003"/>
      <c r="L10" s="1003"/>
      <c r="M10" s="1003"/>
      <c r="N10" s="1003"/>
    </row>
    <row r="11" spans="1:14">
      <c r="B11" s="1024"/>
    </row>
  </sheetData>
  <mergeCells count="3">
    <mergeCell ref="A2:D2"/>
    <mergeCell ref="E2:F2"/>
    <mergeCell ref="B3:D3"/>
  </mergeCells>
  <conditionalFormatting sqref="F6">
    <cfRule type="expression" dxfId="507" priority="4">
      <formula>F5="Confirm"</formula>
    </cfRule>
  </conditionalFormatting>
  <conditionalFormatting sqref="E6">
    <cfRule type="containsBlanks" dxfId="506" priority="5">
      <formula>LEN(TRIM(E6))=0</formula>
    </cfRule>
  </conditionalFormatting>
  <conditionalFormatting sqref="F5">
    <cfRule type="cellIs" dxfId="505" priority="2" operator="equal">
      <formula>"Selection Required"</formula>
    </cfRule>
  </conditionalFormatting>
  <conditionalFormatting sqref="F5">
    <cfRule type="cellIs" dxfId="504" priority="1" operator="equal">
      <formula>"Deviate"</formula>
    </cfRule>
  </conditionalFormatting>
  <dataValidations count="1">
    <dataValidation type="list" showInputMessage="1" showErrorMessage="1" promptTitle="Selection Required" sqref="F5">
      <formula1>$A$180:$A$182</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pageSetUpPr fitToPage="1"/>
  </sheetPr>
  <dimension ref="A1:J146"/>
  <sheetViews>
    <sheetView showGridLines="0" zoomScale="70" zoomScaleNormal="70" zoomScaleSheetLayoutView="80" workbookViewId="0">
      <pane ySplit="6" topLeftCell="A15" activePane="bottomLeft" state="frozen"/>
      <selection pane="bottomLeft" activeCell="C26" sqref="C26"/>
    </sheetView>
  </sheetViews>
  <sheetFormatPr defaultColWidth="0" defaultRowHeight="12.75" zeroHeight="1"/>
  <cols>
    <col min="1" max="1" width="2.7109375" style="11" customWidth="1"/>
    <col min="2" max="2" width="48.5703125" style="11" customWidth="1"/>
    <col min="3" max="3" width="33.85546875" style="11" customWidth="1"/>
    <col min="4" max="4" width="34" style="11" customWidth="1"/>
    <col min="5" max="5" width="36.140625" style="40" customWidth="1"/>
    <col min="6" max="6" width="32.28515625" style="46" customWidth="1"/>
    <col min="7" max="7" width="32.42578125" style="5" customWidth="1"/>
    <col min="8" max="8" width="8.85546875" style="11" customWidth="1"/>
    <col min="9" max="10" width="0" style="11" hidden="1" customWidth="1"/>
    <col min="11" max="16384" width="8.85546875" style="11" hidden="1"/>
  </cols>
  <sheetData>
    <row r="1" spans="2:7" s="5" customFormat="1">
      <c r="B1" s="1" t="str">
        <f>CONCATENATE("Client Name - ",'Client General Info. (Mercer)'!$B$7)</f>
        <v>Client Name - City of Tacoma</v>
      </c>
      <c r="C1" s="2"/>
      <c r="D1" s="3"/>
      <c r="E1" s="42"/>
      <c r="F1" s="43"/>
    </row>
    <row r="2" spans="2:7" s="5" customFormat="1">
      <c r="B2" s="1" t="str">
        <f>CONCATENATE("Client Situs - ",'Client General Info. (Mercer)'!$B$5)</f>
        <v>Client Situs - WA</v>
      </c>
      <c r="C2" s="2"/>
      <c r="D2" s="3"/>
      <c r="E2" s="42"/>
      <c r="F2" s="43"/>
    </row>
    <row r="3" spans="2:7" s="5" customFormat="1">
      <c r="B3" s="1" t="str">
        <f>IF('Basic Life_AD&amp;D'!B3="Enter Carrier Name","Carrier Name",'Basic Life_AD&amp;D'!B3)</f>
        <v>Carrier Name</v>
      </c>
      <c r="C3" s="7"/>
      <c r="D3" s="3"/>
      <c r="E3" s="42"/>
      <c r="F3" s="44"/>
    </row>
    <row r="4" spans="2:7" s="5" customFormat="1" ht="13.5" thickBot="1">
      <c r="B4" s="1" t="str">
        <f>CONCATENATE("Effective Date - ",'Client General Info. (Mercer)'!$B$11)</f>
        <v>Effective Date - 01/01/2021</v>
      </c>
      <c r="C4" s="8"/>
      <c r="D4" s="3"/>
      <c r="E4" s="42"/>
      <c r="F4" s="45"/>
    </row>
    <row r="5" spans="2:7" ht="34.9" customHeight="1">
      <c r="B5" s="1084" t="s">
        <v>596</v>
      </c>
      <c r="C5" s="1058" t="s">
        <v>381</v>
      </c>
      <c r="D5" s="1058"/>
      <c r="E5" s="1058"/>
      <c r="F5" s="1059"/>
    </row>
    <row r="6" spans="2:7" s="13" customFormat="1" ht="50.25">
      <c r="B6" s="1085"/>
      <c r="C6" s="52" t="s">
        <v>126</v>
      </c>
      <c r="D6" s="52" t="s">
        <v>127</v>
      </c>
      <c r="E6" s="53" t="s">
        <v>214</v>
      </c>
      <c r="F6" s="183" t="s">
        <v>216</v>
      </c>
      <c r="G6" s="14"/>
    </row>
    <row r="7" spans="2:7" ht="76.5">
      <c r="B7" s="171" t="s">
        <v>132</v>
      </c>
      <c r="C7" s="104" t="s">
        <v>483</v>
      </c>
      <c r="D7" s="104" t="s">
        <v>212</v>
      </c>
      <c r="E7" s="105" t="s">
        <v>213</v>
      </c>
      <c r="F7" s="152"/>
    </row>
    <row r="8" spans="2:7" ht="15.75" customHeight="1">
      <c r="B8" s="172" t="s">
        <v>177</v>
      </c>
      <c r="C8" s="107" t="s">
        <v>460</v>
      </c>
      <c r="D8" s="556" t="s">
        <v>212</v>
      </c>
      <c r="E8" s="105" t="s">
        <v>213</v>
      </c>
      <c r="F8" s="152"/>
    </row>
    <row r="9" spans="2:7" ht="38.25">
      <c r="B9" s="172" t="s">
        <v>164</v>
      </c>
      <c r="C9" s="107" t="s">
        <v>459</v>
      </c>
      <c r="D9" s="556" t="s">
        <v>496</v>
      </c>
      <c r="E9" s="105" t="s">
        <v>213</v>
      </c>
      <c r="F9" s="152"/>
    </row>
    <row r="10" spans="2:7" ht="38.25">
      <c r="B10" s="172" t="s">
        <v>165</v>
      </c>
      <c r="C10" s="107">
        <v>50000</v>
      </c>
      <c r="D10" s="556" t="s">
        <v>567</v>
      </c>
      <c r="E10" s="105" t="s">
        <v>213</v>
      </c>
      <c r="F10" s="152"/>
    </row>
    <row r="11" spans="2:7" ht="76.5">
      <c r="B11" s="172" t="s">
        <v>174</v>
      </c>
      <c r="C11" s="106" t="s">
        <v>465</v>
      </c>
      <c r="D11" s="104" t="s">
        <v>212</v>
      </c>
      <c r="E11" s="105" t="s">
        <v>213</v>
      </c>
      <c r="F11" s="152"/>
    </row>
    <row r="12" spans="2:7" ht="15.75">
      <c r="B12" s="173" t="s">
        <v>28</v>
      </c>
      <c r="C12" s="57"/>
      <c r="D12" s="57"/>
      <c r="E12" s="55"/>
      <c r="F12" s="174"/>
    </row>
    <row r="13" spans="2:7" ht="111" customHeight="1">
      <c r="B13" s="172" t="s">
        <v>177</v>
      </c>
      <c r="C13" s="107" t="s">
        <v>568</v>
      </c>
      <c r="D13" s="107" t="s">
        <v>597</v>
      </c>
      <c r="E13" s="105" t="s">
        <v>213</v>
      </c>
      <c r="F13" s="152"/>
    </row>
    <row r="14" spans="2:7" ht="89.25">
      <c r="B14" s="172" t="s">
        <v>164</v>
      </c>
      <c r="C14" s="107">
        <v>100000</v>
      </c>
      <c r="D14" s="107" t="s">
        <v>597</v>
      </c>
      <c r="E14" s="105" t="s">
        <v>213</v>
      </c>
      <c r="F14" s="152"/>
    </row>
    <row r="15" spans="2:7" ht="38.25">
      <c r="B15" s="190" t="s">
        <v>245</v>
      </c>
      <c r="C15" s="112">
        <v>0.5</v>
      </c>
      <c r="D15" s="108" t="s">
        <v>583</v>
      </c>
      <c r="E15" s="105" t="s">
        <v>213</v>
      </c>
      <c r="F15" s="152"/>
    </row>
    <row r="16" spans="2:7" ht="38.25">
      <c r="B16" s="172" t="s">
        <v>178</v>
      </c>
      <c r="C16" s="107">
        <v>25000</v>
      </c>
      <c r="D16" s="107" t="s">
        <v>569</v>
      </c>
      <c r="E16" s="105" t="s">
        <v>213</v>
      </c>
      <c r="F16" s="152"/>
    </row>
    <row r="17" spans="2:7">
      <c r="B17" s="172" t="s">
        <v>155</v>
      </c>
      <c r="C17" s="106" t="s">
        <v>484</v>
      </c>
      <c r="D17" s="106" t="s">
        <v>212</v>
      </c>
      <c r="E17" s="105" t="s">
        <v>213</v>
      </c>
      <c r="F17" s="152"/>
    </row>
    <row r="18" spans="2:7" ht="15.75" hidden="1">
      <c r="B18" s="173" t="s">
        <v>29</v>
      </c>
      <c r="C18" s="57"/>
      <c r="D18" s="57"/>
      <c r="E18" s="55"/>
      <c r="F18" s="174"/>
    </row>
    <row r="19" spans="2:7" hidden="1">
      <c r="B19" s="175" t="s">
        <v>177</v>
      </c>
      <c r="C19" s="107">
        <v>2000</v>
      </c>
      <c r="D19" s="107" t="s">
        <v>212</v>
      </c>
      <c r="E19" s="105" t="s">
        <v>213</v>
      </c>
      <c r="F19" s="152"/>
    </row>
    <row r="20" spans="2:7" hidden="1">
      <c r="B20" s="172" t="s">
        <v>164</v>
      </c>
      <c r="C20" s="107">
        <v>2000</v>
      </c>
      <c r="D20" s="107" t="s">
        <v>212</v>
      </c>
      <c r="E20" s="105" t="s">
        <v>213</v>
      </c>
      <c r="F20" s="152"/>
    </row>
    <row r="21" spans="2:7" hidden="1">
      <c r="B21" s="172" t="s">
        <v>179</v>
      </c>
      <c r="C21" s="106" t="s">
        <v>461</v>
      </c>
      <c r="D21" s="107" t="s">
        <v>212</v>
      </c>
      <c r="E21" s="105" t="s">
        <v>213</v>
      </c>
      <c r="F21" s="152"/>
    </row>
    <row r="22" spans="2:7" ht="15.75">
      <c r="B22" s="173" t="s">
        <v>128</v>
      </c>
      <c r="C22" s="1076"/>
      <c r="D22" s="1076"/>
      <c r="E22" s="55"/>
      <c r="F22" s="174"/>
    </row>
    <row r="23" spans="2:7">
      <c r="B23" s="175" t="s">
        <v>5</v>
      </c>
      <c r="C23" s="106" t="s">
        <v>54</v>
      </c>
      <c r="D23" s="106" t="s">
        <v>212</v>
      </c>
      <c r="E23" s="105" t="s">
        <v>213</v>
      </c>
      <c r="F23" s="152"/>
    </row>
    <row r="24" spans="2:7" ht="25.5">
      <c r="B24" s="166" t="s">
        <v>244</v>
      </c>
      <c r="C24" s="106" t="s">
        <v>456</v>
      </c>
      <c r="D24" s="106" t="s">
        <v>212</v>
      </c>
      <c r="E24" s="105" t="s">
        <v>213</v>
      </c>
      <c r="F24" s="152"/>
    </row>
    <row r="25" spans="2:7" ht="38.25">
      <c r="B25" s="175" t="s">
        <v>6</v>
      </c>
      <c r="C25" s="106" t="s">
        <v>462</v>
      </c>
      <c r="D25" s="106" t="s">
        <v>212</v>
      </c>
      <c r="E25" s="105" t="s">
        <v>213</v>
      </c>
      <c r="F25" s="152"/>
    </row>
    <row r="26" spans="2:7">
      <c r="B26" s="175" t="s">
        <v>7</v>
      </c>
      <c r="C26" s="106" t="s">
        <v>617</v>
      </c>
      <c r="D26" s="106" t="s">
        <v>212</v>
      </c>
      <c r="E26" s="105" t="s">
        <v>213</v>
      </c>
      <c r="F26" s="152"/>
    </row>
    <row r="27" spans="2:7" ht="25.5">
      <c r="B27" s="175" t="s">
        <v>235</v>
      </c>
      <c r="C27" s="283" t="s">
        <v>606</v>
      </c>
      <c r="D27" s="283" t="s">
        <v>570</v>
      </c>
      <c r="E27" s="105" t="s">
        <v>213</v>
      </c>
      <c r="F27" s="1002"/>
    </row>
    <row r="28" spans="2:7" ht="25.5">
      <c r="B28" s="175" t="s">
        <v>83</v>
      </c>
      <c r="C28" s="106" t="s">
        <v>463</v>
      </c>
      <c r="D28" s="106" t="s">
        <v>502</v>
      </c>
      <c r="E28" s="105" t="s">
        <v>213</v>
      </c>
      <c r="F28" s="152"/>
    </row>
    <row r="29" spans="2:7">
      <c r="B29" s="175" t="s">
        <v>81</v>
      </c>
      <c r="C29" s="106" t="s">
        <v>54</v>
      </c>
      <c r="D29" s="106" t="s">
        <v>212</v>
      </c>
      <c r="E29" s="105" t="s">
        <v>213</v>
      </c>
      <c r="F29" s="152"/>
    </row>
    <row r="30" spans="2:7">
      <c r="B30" s="175" t="s">
        <v>181</v>
      </c>
      <c r="C30" s="106" t="s">
        <v>54</v>
      </c>
      <c r="D30" s="106" t="s">
        <v>212</v>
      </c>
      <c r="E30" s="105" t="s">
        <v>213</v>
      </c>
      <c r="F30" s="152"/>
    </row>
    <row r="31" spans="2:7" ht="38.25">
      <c r="B31" s="172" t="s">
        <v>608</v>
      </c>
      <c r="C31" s="113" t="s">
        <v>609</v>
      </c>
      <c r="D31" s="106" t="s">
        <v>212</v>
      </c>
      <c r="E31" s="105" t="s">
        <v>213</v>
      </c>
      <c r="F31" s="1002"/>
    </row>
    <row r="32" spans="2:7" s="67" customFormat="1" ht="15.75" hidden="1">
      <c r="B32" s="177" t="s">
        <v>237</v>
      </c>
      <c r="C32" s="56"/>
      <c r="D32" s="56"/>
      <c r="E32" s="54"/>
      <c r="F32" s="174"/>
      <c r="G32" s="66"/>
    </row>
    <row r="33" spans="1:10" s="67" customFormat="1" hidden="1">
      <c r="B33" s="172" t="s">
        <v>66</v>
      </c>
      <c r="C33" s="109"/>
      <c r="D33" s="109"/>
      <c r="E33" s="105" t="s">
        <v>213</v>
      </c>
      <c r="F33" s="152"/>
      <c r="G33" s="66"/>
    </row>
    <row r="34" spans="1:10" ht="15.75">
      <c r="B34" s="173" t="s">
        <v>144</v>
      </c>
      <c r="C34" s="57"/>
      <c r="D34" s="57"/>
      <c r="E34" s="55"/>
      <c r="F34" s="174"/>
    </row>
    <row r="35" spans="1:10" ht="13.5" thickBot="1">
      <c r="B35" s="191" t="s">
        <v>144</v>
      </c>
      <c r="C35" s="192"/>
      <c r="D35" s="192" t="s">
        <v>601</v>
      </c>
      <c r="E35" s="674" t="s">
        <v>213</v>
      </c>
      <c r="F35" s="152"/>
    </row>
    <row r="36" spans="1:10" s="178" customFormat="1" ht="10.15" customHeight="1" thickBot="1">
      <c r="A36" s="182"/>
      <c r="B36" s="180"/>
      <c r="C36" s="181"/>
      <c r="D36" s="181"/>
      <c r="E36" s="161"/>
      <c r="F36" s="181"/>
      <c r="G36" s="182"/>
    </row>
    <row r="37" spans="1:10" s="182" customFormat="1">
      <c r="B37" s="1086" t="s">
        <v>614</v>
      </c>
      <c r="C37" s="1089" t="s">
        <v>206</v>
      </c>
      <c r="D37" s="1090"/>
      <c r="E37" s="1090"/>
      <c r="F37" s="1078" t="s">
        <v>129</v>
      </c>
      <c r="G37" s="1079"/>
      <c r="J37" s="182" t="str">
        <f>B37</f>
        <v>Option inforce coverage</v>
      </c>
    </row>
    <row r="38" spans="1:10">
      <c r="B38" s="1087"/>
      <c r="C38" s="1091"/>
      <c r="D38" s="1091"/>
      <c r="E38" s="1091"/>
      <c r="F38" s="1072" t="s">
        <v>195</v>
      </c>
      <c r="G38" s="1074" t="s">
        <v>260</v>
      </c>
    </row>
    <row r="39" spans="1:10" ht="19.5" customHeight="1">
      <c r="B39" s="1088"/>
      <c r="C39" s="1092"/>
      <c r="D39" s="1092"/>
      <c r="E39" s="1092"/>
      <c r="F39" s="1073"/>
      <c r="G39" s="1075"/>
    </row>
    <row r="40" spans="1:10" ht="15.75">
      <c r="B40" s="173" t="s">
        <v>31</v>
      </c>
      <c r="C40" s="58" t="s">
        <v>53</v>
      </c>
      <c r="D40" s="145" t="s">
        <v>2</v>
      </c>
      <c r="E40" s="123" t="s">
        <v>8</v>
      </c>
      <c r="F40" s="145" t="s">
        <v>53</v>
      </c>
      <c r="G40" s="105" t="s">
        <v>213</v>
      </c>
    </row>
    <row r="41" spans="1:10">
      <c r="B41" s="193" t="s">
        <v>198</v>
      </c>
      <c r="C41" s="114">
        <v>0.05</v>
      </c>
      <c r="D41" s="115">
        <v>26</v>
      </c>
      <c r="E41" s="124">
        <v>1180000</v>
      </c>
      <c r="F41" s="110"/>
      <c r="G41" s="831"/>
    </row>
    <row r="42" spans="1:10">
      <c r="B42" s="193" t="s">
        <v>16</v>
      </c>
      <c r="C42" s="114">
        <v>0.05</v>
      </c>
      <c r="D42" s="115">
        <v>64</v>
      </c>
      <c r="E42" s="124">
        <v>3180000</v>
      </c>
      <c r="F42" s="110"/>
      <c r="G42" s="862"/>
    </row>
    <row r="43" spans="1:10">
      <c r="B43" s="193" t="s">
        <v>17</v>
      </c>
      <c r="C43" s="114">
        <v>7.5999999999999998E-2</v>
      </c>
      <c r="D43" s="115">
        <v>124</v>
      </c>
      <c r="E43" s="124">
        <v>6850000</v>
      </c>
      <c r="F43" s="110"/>
      <c r="G43" s="862"/>
    </row>
    <row r="44" spans="1:10">
      <c r="B44" s="193" t="s">
        <v>18</v>
      </c>
      <c r="C44" s="114">
        <v>8.5999999999999993E-2</v>
      </c>
      <c r="D44" s="115">
        <v>183</v>
      </c>
      <c r="E44" s="124">
        <v>13050000</v>
      </c>
      <c r="F44" s="110"/>
      <c r="G44" s="862"/>
    </row>
    <row r="45" spans="1:10">
      <c r="B45" s="193" t="s">
        <v>19</v>
      </c>
      <c r="C45" s="114">
        <v>9.5000000000000001E-2</v>
      </c>
      <c r="D45" s="115">
        <v>206</v>
      </c>
      <c r="E45" s="124">
        <v>15140000</v>
      </c>
      <c r="F45" s="110"/>
      <c r="G45" s="862"/>
    </row>
    <row r="46" spans="1:10">
      <c r="B46" s="193" t="s">
        <v>20</v>
      </c>
      <c r="C46" s="114">
        <v>0.14299999999999999</v>
      </c>
      <c r="D46" s="115">
        <v>186</v>
      </c>
      <c r="E46" s="124">
        <v>14070000</v>
      </c>
      <c r="F46" s="110"/>
      <c r="G46" s="862"/>
    </row>
    <row r="47" spans="1:10">
      <c r="B47" s="193" t="s">
        <v>21</v>
      </c>
      <c r="C47" s="114">
        <v>0.219</v>
      </c>
      <c r="D47" s="115">
        <v>198</v>
      </c>
      <c r="E47" s="124">
        <v>15680000</v>
      </c>
      <c r="F47" s="110"/>
      <c r="G47" s="862"/>
    </row>
    <row r="48" spans="1:10">
      <c r="B48" s="193" t="s">
        <v>22</v>
      </c>
      <c r="C48" s="114">
        <v>0.41</v>
      </c>
      <c r="D48" s="115">
        <v>146</v>
      </c>
      <c r="E48" s="124">
        <v>7970000</v>
      </c>
      <c r="F48" s="110"/>
      <c r="G48" s="862"/>
    </row>
    <row r="49" spans="2:7" ht="13.9" customHeight="1">
      <c r="B49" s="193" t="s">
        <v>23</v>
      </c>
      <c r="C49" s="114">
        <v>0.66</v>
      </c>
      <c r="D49" s="115">
        <v>74</v>
      </c>
      <c r="E49" s="124">
        <v>4630000</v>
      </c>
      <c r="F49" s="110"/>
      <c r="G49" s="862"/>
    </row>
    <row r="50" spans="2:7">
      <c r="B50" s="193" t="s">
        <v>57</v>
      </c>
      <c r="C50" s="114">
        <v>1.21</v>
      </c>
      <c r="D50" s="115">
        <v>12</v>
      </c>
      <c r="E50" s="124">
        <v>650000</v>
      </c>
      <c r="F50" s="110"/>
      <c r="G50" s="862"/>
    </row>
    <row r="51" spans="2:7">
      <c r="B51" s="193" t="s">
        <v>24</v>
      </c>
      <c r="C51" s="114">
        <v>1.962</v>
      </c>
      <c r="D51" s="115">
        <v>2</v>
      </c>
      <c r="E51" s="124">
        <v>97500</v>
      </c>
      <c r="F51" s="110"/>
      <c r="G51" s="862"/>
    </row>
    <row r="52" spans="2:7">
      <c r="B52" s="193" t="s">
        <v>25</v>
      </c>
      <c r="C52" s="114">
        <v>1.962</v>
      </c>
      <c r="D52" s="115">
        <v>0</v>
      </c>
      <c r="E52" s="124">
        <v>0</v>
      </c>
      <c r="F52" s="110"/>
      <c r="G52" s="862"/>
    </row>
    <row r="53" spans="2:7">
      <c r="B53" s="193" t="s">
        <v>26</v>
      </c>
      <c r="C53" s="114">
        <v>1.962</v>
      </c>
      <c r="D53" s="115">
        <v>0</v>
      </c>
      <c r="E53" s="124">
        <v>0</v>
      </c>
      <c r="F53" s="110"/>
      <c r="G53" s="862"/>
    </row>
    <row r="54" spans="2:7" s="125" customFormat="1" ht="13.5" thickBot="1">
      <c r="B54" s="194" t="s">
        <v>67</v>
      </c>
      <c r="C54" s="117" t="s">
        <v>167</v>
      </c>
      <c r="D54" s="118">
        <f>SUM(D41:D53)</f>
        <v>1221</v>
      </c>
      <c r="E54" s="119">
        <f>SUM(E41:E53)</f>
        <v>82497500</v>
      </c>
      <c r="F54" s="117" t="s">
        <v>167</v>
      </c>
      <c r="G54" s="863"/>
    </row>
    <row r="55" spans="2:7" s="125" customFormat="1" ht="13.5" thickBot="1">
      <c r="B55" s="195" t="s">
        <v>218</v>
      </c>
      <c r="C55" s="163">
        <f>(((E41*C41)+(E42*C42)+(E43*C43)+(E44*C44)+(E45*C45)+(E46*C46)+(E47*C47)+(E48*C48)+(E49*C49)+(E50*C50)+(E51*C51)+(E52*C52)+(E53*C53))/1000)*12</f>
        <v>192557.09999999998</v>
      </c>
      <c r="D55" s="439"/>
      <c r="E55" s="196" t="s">
        <v>217</v>
      </c>
      <c r="F55" s="163">
        <f>(((F41*E41)+(F42*E42)+(F43*E43)+(F44*E44)+(F45*E45)+(F46*E46)+(F47*E47)+(F48*E48)+(F49*E49)+(F50*E50)+(F51*E51)+(F52*E52)+(F53*E53))/1000)*12</f>
        <v>0</v>
      </c>
      <c r="G55" s="864"/>
    </row>
    <row r="56" spans="2:7" s="125" customFormat="1" ht="10.15" customHeight="1" thickBot="1">
      <c r="B56" s="206"/>
      <c r="C56" s="204"/>
      <c r="D56" s="205"/>
      <c r="E56" s="206"/>
      <c r="F56" s="204"/>
      <c r="G56" s="865"/>
    </row>
    <row r="57" spans="2:7" s="5" customFormat="1" ht="31.5">
      <c r="B57" s="940" t="s">
        <v>521</v>
      </c>
      <c r="C57" s="1081" t="s">
        <v>206</v>
      </c>
      <c r="D57" s="1082"/>
      <c r="E57" s="1082"/>
      <c r="F57" s="198" t="s">
        <v>195</v>
      </c>
      <c r="G57" s="159" t="s">
        <v>259</v>
      </c>
    </row>
    <row r="58" spans="2:7" s="5" customFormat="1" ht="15.75">
      <c r="B58" s="173" t="s">
        <v>32</v>
      </c>
      <c r="C58" s="58" t="s">
        <v>53</v>
      </c>
      <c r="D58" s="145" t="s">
        <v>2</v>
      </c>
      <c r="E58" s="123" t="s">
        <v>8</v>
      </c>
      <c r="F58" s="145" t="s">
        <v>53</v>
      </c>
      <c r="G58" s="105" t="s">
        <v>213</v>
      </c>
    </row>
    <row r="59" spans="2:7" s="5" customFormat="1">
      <c r="B59" s="193" t="s">
        <v>198</v>
      </c>
      <c r="C59" s="114">
        <v>0.05</v>
      </c>
      <c r="D59" s="115">
        <v>4</v>
      </c>
      <c r="E59" s="124">
        <v>80000</v>
      </c>
      <c r="F59" s="110"/>
      <c r="G59" s="831"/>
    </row>
    <row r="60" spans="2:7" s="5" customFormat="1">
      <c r="B60" s="193" t="s">
        <v>16</v>
      </c>
      <c r="C60" s="114">
        <v>0.05</v>
      </c>
      <c r="D60" s="115">
        <v>25</v>
      </c>
      <c r="E60" s="124">
        <v>660000</v>
      </c>
      <c r="F60" s="110"/>
      <c r="G60" s="1004"/>
    </row>
    <row r="61" spans="2:7" s="5" customFormat="1">
      <c r="B61" s="193" t="s">
        <v>17</v>
      </c>
      <c r="C61" s="114">
        <v>7.5999999999999998E-2</v>
      </c>
      <c r="D61" s="115">
        <v>73</v>
      </c>
      <c r="E61" s="124">
        <v>1982000</v>
      </c>
      <c r="F61" s="110"/>
      <c r="G61" s="862"/>
    </row>
    <row r="62" spans="2:7" s="5" customFormat="1">
      <c r="B62" s="193" t="s">
        <v>18</v>
      </c>
      <c r="C62" s="114">
        <v>8.5999999999999993E-2</v>
      </c>
      <c r="D62" s="115">
        <v>87</v>
      </c>
      <c r="E62" s="124">
        <v>2395000</v>
      </c>
      <c r="F62" s="110"/>
      <c r="G62" s="862"/>
    </row>
    <row r="63" spans="2:7" s="5" customFormat="1">
      <c r="B63" s="193" t="s">
        <v>19</v>
      </c>
      <c r="C63" s="114">
        <v>9.5000000000000001E-2</v>
      </c>
      <c r="D63" s="115">
        <v>108</v>
      </c>
      <c r="E63" s="124">
        <v>3017000</v>
      </c>
      <c r="F63" s="110"/>
      <c r="G63" s="862"/>
    </row>
    <row r="64" spans="2:7" s="5" customFormat="1">
      <c r="B64" s="193" t="s">
        <v>20</v>
      </c>
      <c r="C64" s="114">
        <v>0.14299999999999999</v>
      </c>
      <c r="D64" s="115">
        <v>89</v>
      </c>
      <c r="E64" s="124">
        <v>2430000</v>
      </c>
      <c r="F64" s="110"/>
      <c r="G64" s="862"/>
    </row>
    <row r="65" spans="1:10" s="5" customFormat="1">
      <c r="B65" s="193" t="s">
        <v>21</v>
      </c>
      <c r="C65" s="114">
        <v>0.219</v>
      </c>
      <c r="D65" s="115">
        <v>90</v>
      </c>
      <c r="E65" s="124">
        <v>2380000</v>
      </c>
      <c r="F65" s="110"/>
      <c r="G65" s="862"/>
    </row>
    <row r="66" spans="1:10" s="5" customFormat="1">
      <c r="B66" s="193" t="s">
        <v>22</v>
      </c>
      <c r="C66" s="114">
        <v>0.41</v>
      </c>
      <c r="D66" s="115">
        <v>81</v>
      </c>
      <c r="E66" s="124">
        <v>1997000</v>
      </c>
      <c r="F66" s="110"/>
      <c r="G66" s="862"/>
    </row>
    <row r="67" spans="1:10" s="5" customFormat="1">
      <c r="B67" s="193" t="s">
        <v>23</v>
      </c>
      <c r="C67" s="114">
        <v>0.66</v>
      </c>
      <c r="D67" s="115">
        <v>42</v>
      </c>
      <c r="E67" s="124">
        <v>1036250</v>
      </c>
      <c r="F67" s="110"/>
      <c r="G67" s="862"/>
    </row>
    <row r="68" spans="1:10" s="5" customFormat="1">
      <c r="B68" s="193" t="s">
        <v>57</v>
      </c>
      <c r="C68" s="114">
        <v>1.21</v>
      </c>
      <c r="D68" s="115">
        <v>8</v>
      </c>
      <c r="E68" s="124">
        <v>182500</v>
      </c>
      <c r="F68" s="110"/>
      <c r="G68" s="862"/>
    </row>
    <row r="69" spans="1:10" s="5" customFormat="1">
      <c r="B69" s="193" t="s">
        <v>24</v>
      </c>
      <c r="C69" s="114">
        <v>1.962</v>
      </c>
      <c r="D69" s="115">
        <v>1</v>
      </c>
      <c r="E69" s="124">
        <v>12500</v>
      </c>
      <c r="F69" s="110"/>
      <c r="G69" s="862"/>
    </row>
    <row r="70" spans="1:10" s="5" customFormat="1">
      <c r="B70" s="193" t="s">
        <v>25</v>
      </c>
      <c r="C70" s="114">
        <v>1.962</v>
      </c>
      <c r="D70" s="115">
        <v>0</v>
      </c>
      <c r="E70" s="124">
        <v>0</v>
      </c>
      <c r="F70" s="110"/>
      <c r="G70" s="862"/>
    </row>
    <row r="71" spans="1:10" s="5" customFormat="1">
      <c r="B71" s="193" t="s">
        <v>26</v>
      </c>
      <c r="C71" s="114">
        <v>1.962</v>
      </c>
      <c r="D71" s="115">
        <v>0</v>
      </c>
      <c r="E71" s="124">
        <v>0</v>
      </c>
      <c r="F71" s="110"/>
      <c r="G71" s="862"/>
    </row>
    <row r="72" spans="1:10" s="125" customFormat="1" ht="13.5" thickBot="1">
      <c r="B72" s="194" t="s">
        <v>67</v>
      </c>
      <c r="C72" s="117" t="s">
        <v>167</v>
      </c>
      <c r="D72" s="118">
        <f>SUM(D59:D71)</f>
        <v>608</v>
      </c>
      <c r="E72" s="119">
        <f>SUM(E59:E71)</f>
        <v>16172250</v>
      </c>
      <c r="F72" s="117" t="s">
        <v>167</v>
      </c>
      <c r="G72" s="863"/>
    </row>
    <row r="73" spans="1:10" s="125" customFormat="1" ht="13.5" thickBot="1">
      <c r="B73" s="440" t="s">
        <v>218</v>
      </c>
      <c r="C73" s="441">
        <f>(((E59*C59)+(E60*C60)+(E61*C61)+(E62*C62)+(E63*C63)+(E64*C64)+(E65*C65)+(E66*C66)+(E67*C67)+(E68*C68)+(E69*C69)+(E70*C70)+(E71*C71))/1000)*12</f>
        <v>39563.664000000004</v>
      </c>
      <c r="D73" s="205"/>
      <c r="E73" s="442" t="s">
        <v>217</v>
      </c>
      <c r="F73" s="441">
        <f>(((F59*E59)+(F60*E60)+(F61*E61)+(F62*E62)+(F63*E63)+(F64*E64)+(F65*E65)+(F66*E66)+(F67*E67)+(F68*E68)+(F69*E69)+(F70*E70)+(F71*E71))/1000)*12</f>
        <v>0</v>
      </c>
      <c r="G73" s="864"/>
    </row>
    <row r="74" spans="1:10" s="178" customFormat="1" ht="10.15" customHeight="1" thickBot="1">
      <c r="A74" s="182"/>
      <c r="B74" s="180"/>
      <c r="C74" s="181"/>
      <c r="D74" s="181"/>
      <c r="E74" s="161"/>
      <c r="F74" s="181"/>
      <c r="G74" s="182"/>
    </row>
    <row r="75" spans="1:10" s="182" customFormat="1">
      <c r="A75" s="210"/>
      <c r="B75" s="1086" t="s">
        <v>498</v>
      </c>
      <c r="C75" s="1089" t="s">
        <v>206</v>
      </c>
      <c r="D75" s="1090"/>
      <c r="E75" s="1090"/>
      <c r="F75" s="1078" t="s">
        <v>129</v>
      </c>
      <c r="G75" s="1079"/>
    </row>
    <row r="76" spans="1:10">
      <c r="A76" s="833"/>
      <c r="B76" s="1087"/>
      <c r="C76" s="1091"/>
      <c r="D76" s="1091"/>
      <c r="E76" s="1091"/>
      <c r="F76" s="1072" t="s">
        <v>195</v>
      </c>
      <c r="G76" s="1074" t="s">
        <v>260</v>
      </c>
      <c r="J76" s="11" t="str">
        <f>B75</f>
        <v>Option 2</v>
      </c>
    </row>
    <row r="77" spans="1:10" ht="19.5" customHeight="1">
      <c r="A77" s="833"/>
      <c r="B77" s="1088"/>
      <c r="C77" s="1092"/>
      <c r="D77" s="1092"/>
      <c r="E77" s="1092"/>
      <c r="F77" s="1073"/>
      <c r="G77" s="1075"/>
    </row>
    <row r="78" spans="1:10" ht="15.75">
      <c r="A78" s="833"/>
      <c r="B78" s="173" t="s">
        <v>31</v>
      </c>
      <c r="C78" s="58" t="s">
        <v>53</v>
      </c>
      <c r="D78" s="145" t="s">
        <v>2</v>
      </c>
      <c r="E78" s="123" t="s">
        <v>8</v>
      </c>
      <c r="F78" s="145" t="s">
        <v>53</v>
      </c>
      <c r="G78" s="105" t="s">
        <v>213</v>
      </c>
    </row>
    <row r="79" spans="1:10">
      <c r="A79" s="833"/>
      <c r="B79" s="193" t="s">
        <v>198</v>
      </c>
      <c r="C79" s="114">
        <v>0.05</v>
      </c>
      <c r="D79" s="115">
        <v>26</v>
      </c>
      <c r="E79" s="124">
        <v>1180000</v>
      </c>
      <c r="F79" s="110"/>
      <c r="G79" s="831"/>
    </row>
    <row r="80" spans="1:10">
      <c r="A80" s="833"/>
      <c r="B80" s="193" t="s">
        <v>16</v>
      </c>
      <c r="C80" s="114">
        <v>0.05</v>
      </c>
      <c r="D80" s="115">
        <v>64</v>
      </c>
      <c r="E80" s="124">
        <v>3180000</v>
      </c>
      <c r="F80" s="110"/>
      <c r="G80" s="862"/>
    </row>
    <row r="81" spans="1:7">
      <c r="A81" s="833"/>
      <c r="B81" s="193" t="s">
        <v>17</v>
      </c>
      <c r="C81" s="114">
        <v>7.5999999999999998E-2</v>
      </c>
      <c r="D81" s="115">
        <v>124</v>
      </c>
      <c r="E81" s="124">
        <v>6850000</v>
      </c>
      <c r="F81" s="110"/>
      <c r="G81" s="862"/>
    </row>
    <row r="82" spans="1:7">
      <c r="A82" s="833"/>
      <c r="B82" s="193" t="s">
        <v>18</v>
      </c>
      <c r="C82" s="114">
        <v>8.5999999999999993E-2</v>
      </c>
      <c r="D82" s="115">
        <v>183</v>
      </c>
      <c r="E82" s="124">
        <v>13050000</v>
      </c>
      <c r="F82" s="110"/>
      <c r="G82" s="862"/>
    </row>
    <row r="83" spans="1:7">
      <c r="A83" s="833"/>
      <c r="B83" s="193" t="s">
        <v>19</v>
      </c>
      <c r="C83" s="114">
        <v>9.5000000000000001E-2</v>
      </c>
      <c r="D83" s="115">
        <v>206</v>
      </c>
      <c r="E83" s="124">
        <v>15140000</v>
      </c>
      <c r="F83" s="110"/>
      <c r="G83" s="862"/>
    </row>
    <row r="84" spans="1:7">
      <c r="A84" s="833"/>
      <c r="B84" s="193" t="s">
        <v>20</v>
      </c>
      <c r="C84" s="114">
        <v>0.14299999999999999</v>
      </c>
      <c r="D84" s="115">
        <v>186</v>
      </c>
      <c r="E84" s="124">
        <v>14070000</v>
      </c>
      <c r="F84" s="110"/>
      <c r="G84" s="862"/>
    </row>
    <row r="85" spans="1:7">
      <c r="A85" s="833"/>
      <c r="B85" s="193" t="s">
        <v>21</v>
      </c>
      <c r="C85" s="114">
        <v>0.219</v>
      </c>
      <c r="D85" s="115">
        <v>198</v>
      </c>
      <c r="E85" s="124">
        <v>15680000</v>
      </c>
      <c r="F85" s="110"/>
      <c r="G85" s="862"/>
    </row>
    <row r="86" spans="1:7">
      <c r="A86" s="833"/>
      <c r="B86" s="193" t="s">
        <v>22</v>
      </c>
      <c r="C86" s="114">
        <v>0.41</v>
      </c>
      <c r="D86" s="115">
        <v>146</v>
      </c>
      <c r="E86" s="124">
        <v>7970000</v>
      </c>
      <c r="F86" s="110"/>
      <c r="G86" s="862"/>
    </row>
    <row r="87" spans="1:7" ht="13.9" customHeight="1">
      <c r="A87" s="833"/>
      <c r="B87" s="193" t="s">
        <v>23</v>
      </c>
      <c r="C87" s="114">
        <v>0.66</v>
      </c>
      <c r="D87" s="115">
        <v>74</v>
      </c>
      <c r="E87" s="124">
        <v>4630000</v>
      </c>
      <c r="F87" s="110"/>
      <c r="G87" s="862"/>
    </row>
    <row r="88" spans="1:7">
      <c r="A88" s="833"/>
      <c r="B88" s="193" t="s">
        <v>57</v>
      </c>
      <c r="C88" s="114">
        <v>1.21</v>
      </c>
      <c r="D88" s="115">
        <v>12</v>
      </c>
      <c r="E88" s="124">
        <v>650000</v>
      </c>
      <c r="F88" s="110"/>
      <c r="G88" s="862"/>
    </row>
    <row r="89" spans="1:7">
      <c r="A89" s="833"/>
      <c r="B89" s="193" t="s">
        <v>24</v>
      </c>
      <c r="C89" s="114">
        <v>1.962</v>
      </c>
      <c r="D89" s="115">
        <v>2</v>
      </c>
      <c r="E89" s="124">
        <v>97500</v>
      </c>
      <c r="F89" s="110"/>
      <c r="G89" s="862"/>
    </row>
    <row r="90" spans="1:7">
      <c r="A90" s="833"/>
      <c r="B90" s="193" t="s">
        <v>25</v>
      </c>
      <c r="C90" s="114">
        <v>1.962</v>
      </c>
      <c r="D90" s="115">
        <v>0</v>
      </c>
      <c r="E90" s="124">
        <v>0</v>
      </c>
      <c r="F90" s="110"/>
      <c r="G90" s="862"/>
    </row>
    <row r="91" spans="1:7">
      <c r="A91" s="833"/>
      <c r="B91" s="193" t="s">
        <v>26</v>
      </c>
      <c r="C91" s="114">
        <v>1.962</v>
      </c>
      <c r="D91" s="115">
        <v>0</v>
      </c>
      <c r="E91" s="124">
        <v>0</v>
      </c>
      <c r="F91" s="110"/>
      <c r="G91" s="862"/>
    </row>
    <row r="92" spans="1:7" s="125" customFormat="1" ht="13.5" thickBot="1">
      <c r="A92" s="834"/>
      <c r="B92" s="194" t="s">
        <v>67</v>
      </c>
      <c r="C92" s="117" t="s">
        <v>167</v>
      </c>
      <c r="D92" s="118">
        <f>SUM(D79:D91)</f>
        <v>1221</v>
      </c>
      <c r="E92" s="119">
        <f>SUM(E79:E91)</f>
        <v>82497500</v>
      </c>
      <c r="F92" s="117" t="s">
        <v>167</v>
      </c>
      <c r="G92" s="863"/>
    </row>
    <row r="93" spans="1:7" s="125" customFormat="1" ht="13.5" thickBot="1">
      <c r="A93" s="834"/>
      <c r="B93" s="195" t="s">
        <v>218</v>
      </c>
      <c r="C93" s="163">
        <f>(((E79*C79)+(E80*C80)+(E81*C81)+(E82*C82)+(E83*C83)+(E84*C84)+(E85*C85)+(E86*C86)+(E87*C87)+(E88*C88)+(E89*C89)+(E90*C90)+(E91*C91))/1000)*12</f>
        <v>192557.09999999998</v>
      </c>
      <c r="D93" s="439"/>
      <c r="E93" s="196" t="s">
        <v>217</v>
      </c>
      <c r="F93" s="163">
        <f>(((F79*E79)+(F80*E80)+(F81*E81)+(F82*E82)+(F83*E83)+(F84*E84)+(F85*E85)+(F86*E86)+(F87*E87)+(F88*E88)+(F89*E89)+(F90*E90)+(F91*E91))/1000)*12</f>
        <v>0</v>
      </c>
      <c r="G93" s="864"/>
    </row>
    <row r="94" spans="1:7" s="125" customFormat="1" ht="10.15" customHeight="1" thickBot="1">
      <c r="A94" s="834"/>
      <c r="B94" s="206"/>
      <c r="C94" s="204"/>
      <c r="D94" s="205"/>
      <c r="E94" s="206"/>
      <c r="F94" s="204"/>
      <c r="G94" s="865"/>
    </row>
    <row r="95" spans="1:7" s="5" customFormat="1" ht="31.5">
      <c r="A95" s="75"/>
      <c r="B95" s="197" t="s">
        <v>503</v>
      </c>
      <c r="C95" s="1081" t="s">
        <v>206</v>
      </c>
      <c r="D95" s="1082"/>
      <c r="E95" s="1082"/>
      <c r="F95" s="198" t="s">
        <v>195</v>
      </c>
      <c r="G95" s="159" t="s">
        <v>259</v>
      </c>
    </row>
    <row r="96" spans="1:7" s="5" customFormat="1" ht="15.75">
      <c r="A96" s="75"/>
      <c r="B96" s="173" t="s">
        <v>32</v>
      </c>
      <c r="C96" s="58" t="s">
        <v>53</v>
      </c>
      <c r="D96" s="145" t="s">
        <v>2</v>
      </c>
      <c r="E96" s="123" t="s">
        <v>8</v>
      </c>
      <c r="F96" s="145" t="s">
        <v>53</v>
      </c>
      <c r="G96" s="105" t="s">
        <v>213</v>
      </c>
    </row>
    <row r="97" spans="1:7" s="5" customFormat="1">
      <c r="A97" s="75"/>
      <c r="B97" s="193" t="s">
        <v>198</v>
      </c>
      <c r="C97" s="114">
        <v>0.05</v>
      </c>
      <c r="D97" s="115">
        <v>4</v>
      </c>
      <c r="E97" s="124">
        <v>80000</v>
      </c>
      <c r="F97" s="110"/>
      <c r="G97" s="831"/>
    </row>
    <row r="98" spans="1:7" s="5" customFormat="1">
      <c r="A98" s="75"/>
      <c r="B98" s="193" t="s">
        <v>16</v>
      </c>
      <c r="C98" s="114">
        <v>0.05</v>
      </c>
      <c r="D98" s="115">
        <v>25</v>
      </c>
      <c r="E98" s="124">
        <v>660000</v>
      </c>
      <c r="F98" s="110"/>
      <c r="G98" s="862"/>
    </row>
    <row r="99" spans="1:7" s="5" customFormat="1">
      <c r="A99" s="75"/>
      <c r="B99" s="193" t="s">
        <v>17</v>
      </c>
      <c r="C99" s="114">
        <v>7.5999999999999998E-2</v>
      </c>
      <c r="D99" s="115">
        <v>73</v>
      </c>
      <c r="E99" s="124">
        <v>1982000</v>
      </c>
      <c r="F99" s="110"/>
      <c r="G99" s="862"/>
    </row>
    <row r="100" spans="1:7" s="5" customFormat="1">
      <c r="A100" s="75"/>
      <c r="B100" s="193" t="s">
        <v>18</v>
      </c>
      <c r="C100" s="114">
        <v>8.5999999999999993E-2</v>
      </c>
      <c r="D100" s="115">
        <v>87</v>
      </c>
      <c r="E100" s="124">
        <v>2395000</v>
      </c>
      <c r="F100" s="110"/>
      <c r="G100" s="862"/>
    </row>
    <row r="101" spans="1:7" s="5" customFormat="1">
      <c r="A101" s="75"/>
      <c r="B101" s="193" t="s">
        <v>19</v>
      </c>
      <c r="C101" s="114">
        <v>9.5000000000000001E-2</v>
      </c>
      <c r="D101" s="115">
        <v>108</v>
      </c>
      <c r="E101" s="124">
        <v>3017000</v>
      </c>
      <c r="F101" s="110"/>
      <c r="G101" s="862"/>
    </row>
    <row r="102" spans="1:7" s="5" customFormat="1">
      <c r="A102" s="75"/>
      <c r="B102" s="193" t="s">
        <v>20</v>
      </c>
      <c r="C102" s="114">
        <v>0.14299999999999999</v>
      </c>
      <c r="D102" s="115">
        <v>89</v>
      </c>
      <c r="E102" s="124">
        <v>2430000</v>
      </c>
      <c r="F102" s="110"/>
      <c r="G102" s="862"/>
    </row>
    <row r="103" spans="1:7" s="5" customFormat="1">
      <c r="A103" s="75"/>
      <c r="B103" s="193" t="s">
        <v>21</v>
      </c>
      <c r="C103" s="114">
        <v>0.219</v>
      </c>
      <c r="D103" s="115">
        <v>90</v>
      </c>
      <c r="E103" s="124">
        <v>2380000</v>
      </c>
      <c r="F103" s="110"/>
      <c r="G103" s="862"/>
    </row>
    <row r="104" spans="1:7" s="5" customFormat="1">
      <c r="A104" s="75"/>
      <c r="B104" s="193" t="s">
        <v>22</v>
      </c>
      <c r="C104" s="114">
        <v>0.41</v>
      </c>
      <c r="D104" s="115">
        <v>81</v>
      </c>
      <c r="E104" s="124">
        <v>1997000</v>
      </c>
      <c r="F104" s="110"/>
      <c r="G104" s="862"/>
    </row>
    <row r="105" spans="1:7" s="5" customFormat="1">
      <c r="A105" s="75"/>
      <c r="B105" s="193" t="s">
        <v>23</v>
      </c>
      <c r="C105" s="114">
        <v>0.66</v>
      </c>
      <c r="D105" s="115">
        <v>42</v>
      </c>
      <c r="E105" s="124">
        <v>1036250</v>
      </c>
      <c r="F105" s="110"/>
      <c r="G105" s="862"/>
    </row>
    <row r="106" spans="1:7" s="5" customFormat="1">
      <c r="A106" s="75"/>
      <c r="B106" s="193" t="s">
        <v>57</v>
      </c>
      <c r="C106" s="114">
        <v>1.21</v>
      </c>
      <c r="D106" s="115">
        <v>8</v>
      </c>
      <c r="E106" s="124">
        <v>182500</v>
      </c>
      <c r="F106" s="110"/>
      <c r="G106" s="862"/>
    </row>
    <row r="107" spans="1:7" s="5" customFormat="1">
      <c r="A107" s="75"/>
      <c r="B107" s="193" t="s">
        <v>24</v>
      </c>
      <c r="C107" s="114">
        <v>1.962</v>
      </c>
      <c r="D107" s="115">
        <v>1</v>
      </c>
      <c r="E107" s="124">
        <v>12500</v>
      </c>
      <c r="F107" s="110"/>
      <c r="G107" s="862"/>
    </row>
    <row r="108" spans="1:7" s="5" customFormat="1">
      <c r="A108" s="75"/>
      <c r="B108" s="193" t="s">
        <v>25</v>
      </c>
      <c r="C108" s="114">
        <v>1.962</v>
      </c>
      <c r="D108" s="115">
        <v>0</v>
      </c>
      <c r="E108" s="124">
        <v>0</v>
      </c>
      <c r="F108" s="110"/>
      <c r="G108" s="862"/>
    </row>
    <row r="109" spans="1:7" s="5" customFormat="1">
      <c r="A109" s="75"/>
      <c r="B109" s="193" t="s">
        <v>26</v>
      </c>
      <c r="C109" s="114">
        <v>1.962</v>
      </c>
      <c r="D109" s="115">
        <v>0</v>
      </c>
      <c r="E109" s="124">
        <v>0</v>
      </c>
      <c r="F109" s="110"/>
      <c r="G109" s="862"/>
    </row>
    <row r="110" spans="1:7" s="125" customFormat="1" ht="13.5" thickBot="1">
      <c r="A110" s="834"/>
      <c r="B110" s="194" t="s">
        <v>67</v>
      </c>
      <c r="C110" s="117" t="s">
        <v>167</v>
      </c>
      <c r="D110" s="118">
        <f>SUM(D97:D109)</f>
        <v>608</v>
      </c>
      <c r="E110" s="119">
        <f>SUM(E97:E109)</f>
        <v>16172250</v>
      </c>
      <c r="F110" s="117" t="s">
        <v>167</v>
      </c>
      <c r="G110" s="863"/>
    </row>
    <row r="111" spans="1:7" s="125" customFormat="1" ht="13.5" thickBot="1">
      <c r="A111" s="834"/>
      <c r="B111" s="440" t="s">
        <v>218</v>
      </c>
      <c r="C111" s="441">
        <f>(((E97*C97)+(E98*C98)+(E99*C99)+(E100*C100)+(E101*C101)+(E102*C102)+(E103*C103)+(E104*C104)+(E105*C105)+(E106*C106)+(E107*C107)+(E108*C108)+(E109*C109))/1000)*12</f>
        <v>39563.664000000004</v>
      </c>
      <c r="D111" s="205"/>
      <c r="E111" s="442" t="s">
        <v>217</v>
      </c>
      <c r="F111" s="441">
        <f>(((F97*E97)+(F98*E98)+(F99*E99)+(F100*E100)+(F101*E101)+(F102*E102)+(F103*E103)+(F104*E104)+(F105*E105)+(F106*E106)+(F107*E107)+(F108*E108)+(F109*E109))/1000)*12</f>
        <v>0</v>
      </c>
      <c r="G111" s="866"/>
    </row>
    <row r="112" spans="1:7" s="125" customFormat="1" ht="10.15" customHeight="1" thickBot="1">
      <c r="B112" s="206"/>
      <c r="C112" s="204"/>
      <c r="D112" s="205"/>
      <c r="E112" s="206"/>
      <c r="F112" s="204"/>
      <c r="G112" s="867"/>
    </row>
    <row r="113" spans="2:7" s="5" customFormat="1" ht="31.5" hidden="1">
      <c r="B113" s="199" t="s">
        <v>222</v>
      </c>
      <c r="C113" s="1081" t="s">
        <v>206</v>
      </c>
      <c r="D113" s="1082"/>
      <c r="E113" s="1083"/>
      <c r="F113" s="158" t="s">
        <v>195</v>
      </c>
      <c r="G113" s="159" t="s">
        <v>259</v>
      </c>
    </row>
    <row r="114" spans="2:7" s="5" customFormat="1" ht="15.75" hidden="1">
      <c r="B114" s="173" t="s">
        <v>33</v>
      </c>
      <c r="C114" s="145" t="s">
        <v>53</v>
      </c>
      <c r="D114" s="145" t="s">
        <v>2</v>
      </c>
      <c r="E114" s="145" t="s">
        <v>8</v>
      </c>
      <c r="F114" s="145" t="s">
        <v>53</v>
      </c>
      <c r="G114" s="105" t="s">
        <v>213</v>
      </c>
    </row>
    <row r="115" spans="2:7" s="5" customFormat="1" ht="13.5" hidden="1" thickBot="1">
      <c r="B115" s="200" t="s">
        <v>79</v>
      </c>
      <c r="C115" s="120"/>
      <c r="D115" s="443"/>
      <c r="E115" s="121"/>
      <c r="F115" s="110"/>
      <c r="G115" s="831"/>
    </row>
    <row r="116" spans="2:7" s="5" customFormat="1" ht="13.5" hidden="1" thickBot="1">
      <c r="B116" s="195" t="s">
        <v>218</v>
      </c>
      <c r="C116" s="163">
        <f>(E115*C115/1000)*12</f>
        <v>0</v>
      </c>
      <c r="D116" s="437"/>
      <c r="E116" s="196" t="s">
        <v>217</v>
      </c>
      <c r="F116" s="163">
        <f>(F115*E115/1000)*12</f>
        <v>0</v>
      </c>
      <c r="G116" s="832"/>
    </row>
    <row r="117" spans="2:7" ht="10.15" customHeight="1" thickBot="1">
      <c r="B117" s="201"/>
      <c r="C117" s="202"/>
      <c r="D117" s="203"/>
      <c r="E117" s="77"/>
      <c r="F117" s="11"/>
      <c r="G117" s="11"/>
    </row>
    <row r="118" spans="2:7" ht="31.5">
      <c r="B118" s="745"/>
      <c r="C118" s="746" t="s">
        <v>134</v>
      </c>
      <c r="D118" s="724" t="s">
        <v>389</v>
      </c>
      <c r="E118" s="151"/>
      <c r="F118" s="151"/>
      <c r="G118" s="169" t="s">
        <v>265</v>
      </c>
    </row>
    <row r="119" spans="2:7" ht="13.5" thickBot="1">
      <c r="B119" s="747"/>
      <c r="C119" s="208">
        <v>0</v>
      </c>
      <c r="D119" s="208">
        <v>0</v>
      </c>
      <c r="E119" s="151"/>
      <c r="F119" s="151"/>
      <c r="G119" s="789" t="s">
        <v>213</v>
      </c>
    </row>
    <row r="120" spans="2:7" ht="16.5" thickBot="1">
      <c r="B120" s="1077"/>
      <c r="C120" s="1077"/>
      <c r="D120" s="1077"/>
      <c r="E120" s="11"/>
      <c r="F120" s="151"/>
      <c r="G120" s="830"/>
    </row>
    <row r="121" spans="2:7" ht="15.75" hidden="1">
      <c r="B121" s="1080"/>
      <c r="C121" s="1080"/>
      <c r="D121" s="787"/>
      <c r="E121" s="150"/>
      <c r="F121" s="151"/>
      <c r="G121" s="868"/>
    </row>
    <row r="122" spans="2:7" ht="16.5" hidden="1" thickBot="1">
      <c r="B122" s="1080"/>
      <c r="C122" s="1080"/>
      <c r="D122" s="787"/>
      <c r="E122" s="150"/>
      <c r="F122" s="151"/>
      <c r="G122" s="869"/>
    </row>
    <row r="123" spans="2:7" hidden="1">
      <c r="B123" s="743"/>
      <c r="C123" s="743"/>
      <c r="D123" s="744"/>
      <c r="E123" s="150"/>
      <c r="F123" s="151"/>
      <c r="G123" s="151"/>
    </row>
    <row r="124" spans="2:7" hidden="1">
      <c r="B124" s="743"/>
      <c r="C124" s="743"/>
      <c r="D124" s="744"/>
      <c r="E124" s="150"/>
      <c r="F124" s="151"/>
      <c r="G124" s="151"/>
    </row>
    <row r="125" spans="2:7" hidden="1">
      <c r="B125" s="743"/>
      <c r="C125" s="743"/>
      <c r="D125" s="744"/>
      <c r="E125" s="150"/>
      <c r="F125" s="151"/>
      <c r="G125" s="151"/>
    </row>
    <row r="126" spans="2:7" hidden="1">
      <c r="B126" s="743"/>
      <c r="C126" s="743"/>
      <c r="D126" s="744"/>
      <c r="E126" s="150"/>
      <c r="F126" s="151"/>
      <c r="G126" s="151"/>
    </row>
    <row r="127" spans="2:7" hidden="1">
      <c r="B127" s="743"/>
      <c r="C127" s="743"/>
      <c r="D127" s="744"/>
      <c r="E127" s="150"/>
      <c r="F127" s="151"/>
      <c r="G127" s="151"/>
    </row>
    <row r="128" spans="2:7" hidden="1">
      <c r="B128" s="743"/>
      <c r="C128" s="743"/>
      <c r="D128" s="744"/>
      <c r="E128" s="151"/>
      <c r="F128" s="151"/>
      <c r="G128" s="151"/>
    </row>
    <row r="129" spans="2:7" hidden="1">
      <c r="B129" s="743"/>
      <c r="C129" s="743"/>
      <c r="D129" s="744"/>
      <c r="E129" s="151"/>
      <c r="F129" s="151"/>
      <c r="G129" s="151"/>
    </row>
    <row r="130" spans="2:7" hidden="1">
      <c r="B130" s="743"/>
      <c r="C130" s="743"/>
      <c r="D130" s="744"/>
      <c r="E130" s="13"/>
      <c r="F130" s="10"/>
      <c r="G130" s="47"/>
    </row>
    <row r="131" spans="2:7">
      <c r="B131" s="16"/>
      <c r="C131" s="13"/>
      <c r="D131" s="13"/>
      <c r="E131" s="13"/>
      <c r="F131" s="10"/>
      <c r="G131" s="47"/>
    </row>
    <row r="132" spans="2:7">
      <c r="B132" s="16"/>
      <c r="C132" s="13"/>
      <c r="D132" s="13"/>
      <c r="E132" s="13"/>
      <c r="F132" s="10"/>
      <c r="G132" s="47"/>
    </row>
    <row r="133" spans="2:7" hidden="1"/>
    <row r="134" spans="2:7" hidden="1"/>
    <row r="135" spans="2:7" hidden="1">
      <c r="B135" s="147" t="s">
        <v>258</v>
      </c>
    </row>
    <row r="136" spans="2:7" hidden="1">
      <c r="B136" s="148" t="s">
        <v>213</v>
      </c>
    </row>
    <row r="137" spans="2:7" hidden="1">
      <c r="B137" s="148" t="s">
        <v>212</v>
      </c>
    </row>
    <row r="138" spans="2:7" hidden="1">
      <c r="B138" s="148" t="s">
        <v>215</v>
      </c>
    </row>
    <row r="139" spans="2:7" hidden="1">
      <c r="B139" s="147" t="s">
        <v>258</v>
      </c>
    </row>
    <row r="140" spans="2:7" hidden="1">
      <c r="B140" s="148" t="s">
        <v>213</v>
      </c>
    </row>
    <row r="141" spans="2:7" hidden="1">
      <c r="B141" s="148" t="s">
        <v>262</v>
      </c>
    </row>
    <row r="142" spans="2:7" hidden="1">
      <c r="B142" s="148" t="s">
        <v>263</v>
      </c>
    </row>
    <row r="143" spans="2:7" hidden="1">
      <c r="B143" s="147" t="s">
        <v>258</v>
      </c>
    </row>
    <row r="144" spans="2:7" hidden="1">
      <c r="B144" s="148" t="s">
        <v>213</v>
      </c>
    </row>
    <row r="145" spans="2:2" hidden="1">
      <c r="B145" s="148" t="s">
        <v>262</v>
      </c>
    </row>
    <row r="146" spans="2:2" hidden="1">
      <c r="B146" s="148" t="s">
        <v>264</v>
      </c>
    </row>
  </sheetData>
  <mergeCells count="18">
    <mergeCell ref="B121:C122"/>
    <mergeCell ref="C57:E57"/>
    <mergeCell ref="C113:E113"/>
    <mergeCell ref="B5:B6"/>
    <mergeCell ref="B37:B39"/>
    <mergeCell ref="C37:E39"/>
    <mergeCell ref="C95:E95"/>
    <mergeCell ref="B75:B77"/>
    <mergeCell ref="C75:E77"/>
    <mergeCell ref="F76:F77"/>
    <mergeCell ref="G76:G77"/>
    <mergeCell ref="C22:D22"/>
    <mergeCell ref="C5:F5"/>
    <mergeCell ref="B120:D120"/>
    <mergeCell ref="F38:F39"/>
    <mergeCell ref="F37:G37"/>
    <mergeCell ref="G38:G39"/>
    <mergeCell ref="F75:G75"/>
  </mergeCells>
  <conditionalFormatting sqref="E7">
    <cfRule type="cellIs" dxfId="503" priority="124" operator="equal">
      <formula>"Deviate"</formula>
    </cfRule>
    <cfRule type="cellIs" dxfId="502" priority="206" operator="equal">
      <formula>$B$136</formula>
    </cfRule>
  </conditionalFormatting>
  <conditionalFormatting sqref="E36">
    <cfRule type="cellIs" dxfId="501" priority="177" operator="equal">
      <formula>$B$136</formula>
    </cfRule>
  </conditionalFormatting>
  <conditionalFormatting sqref="G119">
    <cfRule type="cellIs" dxfId="500" priority="125" operator="equal">
      <formula>"Disagree (comment/indicate quoted commissions below)"</formula>
    </cfRule>
    <cfRule type="cellIs" dxfId="499" priority="168" operator="equal">
      <formula>"Selection Required"</formula>
    </cfRule>
  </conditionalFormatting>
  <conditionalFormatting sqref="F115">
    <cfRule type="containsBlanks" dxfId="498" priority="126">
      <formula>LEN(TRIM(F115))=0</formula>
    </cfRule>
  </conditionalFormatting>
  <conditionalFormatting sqref="E8">
    <cfRule type="cellIs" dxfId="497" priority="122" operator="equal">
      <formula>"Deviate"</formula>
    </cfRule>
    <cfRule type="cellIs" dxfId="496" priority="123" operator="equal">
      <formula>$B$136</formula>
    </cfRule>
  </conditionalFormatting>
  <conditionalFormatting sqref="E9">
    <cfRule type="cellIs" dxfId="495" priority="120" operator="equal">
      <formula>"Deviate"</formula>
    </cfRule>
    <cfRule type="cellIs" dxfId="494" priority="121" operator="equal">
      <formula>$B$136</formula>
    </cfRule>
  </conditionalFormatting>
  <conditionalFormatting sqref="E10">
    <cfRule type="cellIs" dxfId="493" priority="118" operator="equal">
      <formula>"Deviate"</formula>
    </cfRule>
    <cfRule type="cellIs" dxfId="492" priority="119" operator="equal">
      <formula>$B$136</formula>
    </cfRule>
  </conditionalFormatting>
  <conditionalFormatting sqref="E11">
    <cfRule type="cellIs" dxfId="491" priority="116" operator="equal">
      <formula>"Deviate"</formula>
    </cfRule>
    <cfRule type="cellIs" dxfId="490" priority="117" operator="equal">
      <formula>$B$136</formula>
    </cfRule>
  </conditionalFormatting>
  <conditionalFormatting sqref="E13">
    <cfRule type="cellIs" dxfId="489" priority="114" operator="equal">
      <formula>"Deviate"</formula>
    </cfRule>
    <cfRule type="cellIs" dxfId="488" priority="115" operator="equal">
      <formula>$B$136</formula>
    </cfRule>
  </conditionalFormatting>
  <conditionalFormatting sqref="E14">
    <cfRule type="cellIs" dxfId="487" priority="112" operator="equal">
      <formula>"Deviate"</formula>
    </cfRule>
    <cfRule type="cellIs" dxfId="486" priority="113" operator="equal">
      <formula>$B$136</formula>
    </cfRule>
  </conditionalFormatting>
  <conditionalFormatting sqref="E15">
    <cfRule type="cellIs" dxfId="485" priority="110" operator="equal">
      <formula>"Deviate"</formula>
    </cfRule>
    <cfRule type="cellIs" dxfId="484" priority="111" operator="equal">
      <formula>$B$136</formula>
    </cfRule>
  </conditionalFormatting>
  <conditionalFormatting sqref="E16">
    <cfRule type="cellIs" dxfId="483" priority="108" operator="equal">
      <formula>"Deviate"</formula>
    </cfRule>
    <cfRule type="cellIs" dxfId="482" priority="109" operator="equal">
      <formula>$B$136</formula>
    </cfRule>
  </conditionalFormatting>
  <conditionalFormatting sqref="E17">
    <cfRule type="cellIs" dxfId="481" priority="106" operator="equal">
      <formula>"Deviate"</formula>
    </cfRule>
    <cfRule type="cellIs" dxfId="480" priority="107" operator="equal">
      <formula>$B$136</formula>
    </cfRule>
  </conditionalFormatting>
  <conditionalFormatting sqref="E19">
    <cfRule type="cellIs" dxfId="479" priority="104" operator="equal">
      <formula>"Deviate"</formula>
    </cfRule>
    <cfRule type="cellIs" dxfId="478" priority="105" operator="equal">
      <formula>$B$136</formula>
    </cfRule>
  </conditionalFormatting>
  <conditionalFormatting sqref="E20">
    <cfRule type="cellIs" dxfId="477" priority="102" operator="equal">
      <formula>"Deviate"</formula>
    </cfRule>
    <cfRule type="cellIs" dxfId="476" priority="103" operator="equal">
      <formula>$B$136</formula>
    </cfRule>
  </conditionalFormatting>
  <conditionalFormatting sqref="E21">
    <cfRule type="cellIs" dxfId="475" priority="100" operator="equal">
      <formula>"Deviate"</formula>
    </cfRule>
    <cfRule type="cellIs" dxfId="474" priority="101" operator="equal">
      <formula>$B$136</formula>
    </cfRule>
  </conditionalFormatting>
  <conditionalFormatting sqref="E23">
    <cfRule type="cellIs" dxfId="473" priority="98" operator="equal">
      <formula>"Deviate"</formula>
    </cfRule>
    <cfRule type="cellIs" dxfId="472" priority="99" operator="equal">
      <formula>$B$136</formula>
    </cfRule>
  </conditionalFormatting>
  <conditionalFormatting sqref="E24">
    <cfRule type="cellIs" dxfId="471" priority="96" operator="equal">
      <formula>"Deviate"</formula>
    </cfRule>
    <cfRule type="cellIs" dxfId="470" priority="97" operator="equal">
      <formula>$B$136</formula>
    </cfRule>
  </conditionalFormatting>
  <conditionalFormatting sqref="E25">
    <cfRule type="cellIs" dxfId="469" priority="94" operator="equal">
      <formula>"Deviate"</formula>
    </cfRule>
    <cfRule type="cellIs" dxfId="468" priority="95" operator="equal">
      <formula>$B$136</formula>
    </cfRule>
  </conditionalFormatting>
  <conditionalFormatting sqref="E26">
    <cfRule type="cellIs" dxfId="467" priority="92" operator="equal">
      <formula>"Deviate"</formula>
    </cfRule>
    <cfRule type="cellIs" dxfId="466" priority="93" operator="equal">
      <formula>$B$136</formula>
    </cfRule>
  </conditionalFormatting>
  <conditionalFormatting sqref="E27">
    <cfRule type="cellIs" dxfId="465" priority="90" operator="equal">
      <formula>"Deviate"</formula>
    </cfRule>
    <cfRule type="cellIs" dxfId="464" priority="91" operator="equal">
      <formula>$B$136</formula>
    </cfRule>
  </conditionalFormatting>
  <conditionalFormatting sqref="E28">
    <cfRule type="cellIs" dxfId="463" priority="88" operator="equal">
      <formula>"Deviate"</formula>
    </cfRule>
    <cfRule type="cellIs" dxfId="462" priority="89" operator="equal">
      <formula>$B$136</formula>
    </cfRule>
  </conditionalFormatting>
  <conditionalFormatting sqref="E29">
    <cfRule type="cellIs" dxfId="461" priority="86" operator="equal">
      <formula>"Deviate"</formula>
    </cfRule>
    <cfRule type="cellIs" dxfId="460" priority="87" operator="equal">
      <formula>$B$136</formula>
    </cfRule>
  </conditionalFormatting>
  <conditionalFormatting sqref="E30">
    <cfRule type="cellIs" dxfId="459" priority="84" operator="equal">
      <formula>"Deviate"</formula>
    </cfRule>
    <cfRule type="cellIs" dxfId="458" priority="85" operator="equal">
      <formula>$B$136</formula>
    </cfRule>
  </conditionalFormatting>
  <conditionalFormatting sqref="E31">
    <cfRule type="cellIs" dxfId="457" priority="82" operator="equal">
      <formula>"Deviate"</formula>
    </cfRule>
    <cfRule type="cellIs" dxfId="456" priority="83" operator="equal">
      <formula>$B$136</formula>
    </cfRule>
  </conditionalFormatting>
  <conditionalFormatting sqref="E33">
    <cfRule type="cellIs" dxfId="455" priority="80" operator="equal">
      <formula>"Deviate"</formula>
    </cfRule>
    <cfRule type="cellIs" dxfId="454" priority="81" operator="equal">
      <formula>$B$136</formula>
    </cfRule>
  </conditionalFormatting>
  <conditionalFormatting sqref="E35">
    <cfRule type="cellIs" dxfId="453" priority="78" operator="equal">
      <formula>"Deviate"</formula>
    </cfRule>
    <cfRule type="cellIs" dxfId="452" priority="79" operator="equal">
      <formula>$B$136</formula>
    </cfRule>
  </conditionalFormatting>
  <conditionalFormatting sqref="G40">
    <cfRule type="cellIs" dxfId="451" priority="76" operator="equal">
      <formula>"Deviate"</formula>
    </cfRule>
    <cfRule type="cellIs" dxfId="450" priority="77" operator="equal">
      <formula>$B$136</formula>
    </cfRule>
  </conditionalFormatting>
  <conditionalFormatting sqref="G58">
    <cfRule type="cellIs" dxfId="449" priority="74" operator="equal">
      <formula>"Deviate"</formula>
    </cfRule>
    <cfRule type="cellIs" dxfId="448" priority="75" operator="equal">
      <formula>$B$136</formula>
    </cfRule>
  </conditionalFormatting>
  <conditionalFormatting sqref="G114">
    <cfRule type="cellIs" dxfId="447" priority="72" operator="equal">
      <formula>"Deviate"</formula>
    </cfRule>
    <cfRule type="cellIs" dxfId="446" priority="73" operator="equal">
      <formula>$B$136</formula>
    </cfRule>
  </conditionalFormatting>
  <conditionalFormatting sqref="F41 F44 F47 F50 F53">
    <cfRule type="containsBlanks" dxfId="445" priority="58">
      <formula>LEN(TRIM(F41))=0</formula>
    </cfRule>
  </conditionalFormatting>
  <conditionalFormatting sqref="F42 F45 F48 F51">
    <cfRule type="containsBlanks" dxfId="444" priority="57">
      <formula>LEN(TRIM(F42))=0</formula>
    </cfRule>
  </conditionalFormatting>
  <conditionalFormatting sqref="F43 F46 F49 F52">
    <cfRule type="containsBlanks" dxfId="443" priority="56">
      <formula>LEN(TRIM(F43))=0</formula>
    </cfRule>
  </conditionalFormatting>
  <conditionalFormatting sqref="E74">
    <cfRule type="cellIs" dxfId="442" priority="51" operator="equal">
      <formula>$B$136</formula>
    </cfRule>
  </conditionalFormatting>
  <conditionalFormatting sqref="G78">
    <cfRule type="cellIs" dxfId="441" priority="45" operator="equal">
      <formula>"Deviate"</formula>
    </cfRule>
    <cfRule type="cellIs" dxfId="440" priority="46" operator="equal">
      <formula>$B$136</formula>
    </cfRule>
  </conditionalFormatting>
  <conditionalFormatting sqref="G96">
    <cfRule type="cellIs" dxfId="439" priority="43" operator="equal">
      <formula>"Deviate"</formula>
    </cfRule>
    <cfRule type="cellIs" dxfId="438" priority="44" operator="equal">
      <formula>$B$136</formula>
    </cfRule>
  </conditionalFormatting>
  <conditionalFormatting sqref="F59 F62 F65 F68 F71">
    <cfRule type="containsBlanks" dxfId="437" priority="33">
      <formula>LEN(TRIM(F59))=0</formula>
    </cfRule>
  </conditionalFormatting>
  <conditionalFormatting sqref="F60 F63 F66 F69">
    <cfRule type="containsBlanks" dxfId="436" priority="32">
      <formula>LEN(TRIM(F60))=0</formula>
    </cfRule>
  </conditionalFormatting>
  <conditionalFormatting sqref="F61 F64 F67 F70">
    <cfRule type="containsBlanks" dxfId="435" priority="31">
      <formula>LEN(TRIM(F61))=0</formula>
    </cfRule>
  </conditionalFormatting>
  <conditionalFormatting sqref="F79 F82 F85 F88 F91">
    <cfRule type="containsBlanks" dxfId="434" priority="28">
      <formula>LEN(TRIM(F79))=0</formula>
    </cfRule>
  </conditionalFormatting>
  <conditionalFormatting sqref="F80 F83 F86 F89">
    <cfRule type="containsBlanks" dxfId="433" priority="27">
      <formula>LEN(TRIM(F80))=0</formula>
    </cfRule>
  </conditionalFormatting>
  <conditionalFormatting sqref="F81 F84 F87 F90">
    <cfRule type="containsBlanks" dxfId="432" priority="26">
      <formula>LEN(TRIM(F81))=0</formula>
    </cfRule>
  </conditionalFormatting>
  <conditionalFormatting sqref="F97 F100 F103 F106 F109">
    <cfRule type="containsBlanks" dxfId="431" priority="23">
      <formula>LEN(TRIM(F97))=0</formula>
    </cfRule>
  </conditionalFormatting>
  <conditionalFormatting sqref="F98 F101 F104 F107">
    <cfRule type="containsBlanks" dxfId="430" priority="22">
      <formula>LEN(TRIM(F98))=0</formula>
    </cfRule>
  </conditionalFormatting>
  <conditionalFormatting sqref="F99 F102 F105 F108">
    <cfRule type="containsBlanks" dxfId="429" priority="21">
      <formula>LEN(TRIM(F99))=0</formula>
    </cfRule>
  </conditionalFormatting>
  <conditionalFormatting sqref="F7">
    <cfRule type="expression" dxfId="428" priority="19">
      <formula>E7="Match"</formula>
    </cfRule>
    <cfRule type="expression" dxfId="427" priority="20">
      <formula>AND(E7="Deviate",F7="")</formula>
    </cfRule>
  </conditionalFormatting>
  <conditionalFormatting sqref="F8">
    <cfRule type="expression" dxfId="426" priority="17">
      <formula>E8="Match"</formula>
    </cfRule>
    <cfRule type="expression" dxfId="425" priority="18">
      <formula>AND(E8="Deviate",F8="")</formula>
    </cfRule>
  </conditionalFormatting>
  <conditionalFormatting sqref="F9">
    <cfRule type="expression" dxfId="424" priority="15">
      <formula>E9="Match"</formula>
    </cfRule>
    <cfRule type="expression" dxfId="423" priority="16">
      <formula>AND(E9="Deviate",F9="")</formula>
    </cfRule>
  </conditionalFormatting>
  <conditionalFormatting sqref="F10">
    <cfRule type="expression" dxfId="422" priority="13">
      <formula>E10="Match"</formula>
    </cfRule>
    <cfRule type="expression" dxfId="421" priority="14">
      <formula>AND(E10="Deviate",F10="")</formula>
    </cfRule>
  </conditionalFormatting>
  <conditionalFormatting sqref="F11">
    <cfRule type="expression" dxfId="420" priority="11">
      <formula>E11="Match"</formula>
    </cfRule>
    <cfRule type="expression" dxfId="419" priority="12">
      <formula>AND(E11="Deviate",F11="")</formula>
    </cfRule>
  </conditionalFormatting>
  <conditionalFormatting sqref="F13:F17">
    <cfRule type="expression" dxfId="418" priority="9">
      <formula>E13="Match"</formula>
    </cfRule>
    <cfRule type="expression" dxfId="417" priority="10">
      <formula>AND(E13="Deviate",F13="")</formula>
    </cfRule>
  </conditionalFormatting>
  <conditionalFormatting sqref="F19:F21">
    <cfRule type="expression" dxfId="416" priority="7">
      <formula>E19="Match"</formula>
    </cfRule>
    <cfRule type="expression" dxfId="415" priority="8">
      <formula>AND(E19="Deviate",F19="")</formula>
    </cfRule>
  </conditionalFormatting>
  <conditionalFormatting sqref="F23:F31">
    <cfRule type="expression" dxfId="414" priority="5">
      <formula>E23="Match"</formula>
    </cfRule>
    <cfRule type="expression" dxfId="413" priority="6">
      <formula>AND(E23="Deviate",F23="")</formula>
    </cfRule>
  </conditionalFormatting>
  <conditionalFormatting sqref="F33">
    <cfRule type="expression" dxfId="412" priority="3">
      <formula>E33="Match"</formula>
    </cfRule>
    <cfRule type="expression" dxfId="411" priority="4">
      <formula>AND(E33="Deviate",F33="")</formula>
    </cfRule>
  </conditionalFormatting>
  <conditionalFormatting sqref="F35">
    <cfRule type="expression" dxfId="410" priority="1">
      <formula>E35="Match"</formula>
    </cfRule>
    <cfRule type="expression" dxfId="409" priority="2">
      <formula>AND(E35="Deviate",F35="")</formula>
    </cfRule>
  </conditionalFormatting>
  <dataValidations count="2">
    <dataValidation type="list" allowBlank="1" showInputMessage="1" showErrorMessage="1" sqref="E13:E17 G114 G58 G40 E35:E36 E23:E31 E7:E11 E19:E21 E33 G96 G78 E74">
      <formula1>$B$136:$B$138</formula1>
    </dataValidation>
    <dataValidation type="list" showInputMessage="1" showErrorMessage="1" sqref="G119">
      <formula1>$B$144:$B$146</formula1>
    </dataValidation>
  </dataValidations>
  <pageMargins left="0.7" right="0.7" top="0.75" bottom="0.75" header="0.3" footer="0.3"/>
  <pageSetup scale="40" orientation="portrait" r:id="rId1"/>
  <headerFooter alignWithMargins="0">
    <oddFooter>&amp;L&amp;G&amp;C&amp;P</oddFooter>
  </headerFooter>
  <ignoredErrors>
    <ignoredError sqref="D12" unlockedFormula="1"/>
  </ignoredError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75"/>
  <sheetViews>
    <sheetView topLeftCell="A34" workbookViewId="0">
      <selection activeCell="B23" sqref="B23:D37"/>
    </sheetView>
  </sheetViews>
  <sheetFormatPr defaultRowHeight="12.75"/>
  <cols>
    <col min="1" max="1" width="41.140625" customWidth="1"/>
    <col min="2" max="2" width="36.7109375" customWidth="1"/>
    <col min="3" max="3" width="68.42578125" customWidth="1"/>
    <col min="4" max="4" width="40" customWidth="1"/>
    <col min="5" max="5" width="56.5703125" customWidth="1"/>
    <col min="6" max="6" width="24.5703125" customWidth="1"/>
  </cols>
  <sheetData>
    <row r="1" spans="1:9" s="182" customFormat="1">
      <c r="A1" s="1086" t="s">
        <v>505</v>
      </c>
      <c r="B1" s="1089" t="s">
        <v>206</v>
      </c>
      <c r="C1" s="1090"/>
      <c r="D1" s="1090"/>
      <c r="E1" s="1078" t="s">
        <v>129</v>
      </c>
      <c r="F1" s="1079"/>
      <c r="I1" s="182" t="str">
        <f>A1</f>
        <v>Employee Option 3</v>
      </c>
    </row>
    <row r="2" spans="1:9" s="11" customFormat="1">
      <c r="A2" s="1087"/>
      <c r="B2" s="1091"/>
      <c r="C2" s="1091"/>
      <c r="D2" s="1091"/>
      <c r="E2" s="1072" t="s">
        <v>195</v>
      </c>
      <c r="F2" s="1074" t="s">
        <v>260</v>
      </c>
    </row>
    <row r="3" spans="1:9" s="11" customFormat="1" ht="19.5" customHeight="1">
      <c r="A3" s="1088"/>
      <c r="B3" s="1092"/>
      <c r="C3" s="1092"/>
      <c r="D3" s="1092"/>
      <c r="E3" s="1073"/>
      <c r="F3" s="1075"/>
    </row>
    <row r="4" spans="1:9" s="11" customFormat="1" ht="15.75">
      <c r="A4" s="173" t="s">
        <v>31</v>
      </c>
      <c r="B4" s="58" t="s">
        <v>53</v>
      </c>
      <c r="C4" s="145" t="s">
        <v>2</v>
      </c>
      <c r="D4" s="123" t="s">
        <v>8</v>
      </c>
      <c r="E4" s="145" t="s">
        <v>53</v>
      </c>
      <c r="F4" s="105" t="s">
        <v>213</v>
      </c>
    </row>
    <row r="5" spans="1:9" s="11" customFormat="1">
      <c r="A5" s="193" t="s">
        <v>198</v>
      </c>
      <c r="B5" s="114">
        <v>0.05</v>
      </c>
      <c r="C5" s="1023">
        <v>26</v>
      </c>
      <c r="D5" s="124">
        <v>1180000</v>
      </c>
      <c r="E5" s="110"/>
      <c r="F5" s="831"/>
    </row>
    <row r="6" spans="1:9" s="11" customFormat="1">
      <c r="A6" s="193" t="s">
        <v>16</v>
      </c>
      <c r="B6" s="114">
        <v>0.05</v>
      </c>
      <c r="C6" s="115">
        <v>64</v>
      </c>
      <c r="D6" s="124">
        <v>3180000</v>
      </c>
      <c r="E6" s="110"/>
      <c r="F6" s="862"/>
    </row>
    <row r="7" spans="1:9" s="11" customFormat="1">
      <c r="A7" s="193" t="s">
        <v>17</v>
      </c>
      <c r="B7" s="114">
        <v>7.5999999999999998E-2</v>
      </c>
      <c r="C7" s="115">
        <v>124</v>
      </c>
      <c r="D7" s="124">
        <v>6850000</v>
      </c>
      <c r="E7" s="110"/>
      <c r="F7" s="862"/>
    </row>
    <row r="8" spans="1:9" s="11" customFormat="1">
      <c r="A8" s="193" t="s">
        <v>18</v>
      </c>
      <c r="B8" s="114">
        <v>8.5999999999999993E-2</v>
      </c>
      <c r="C8" s="115">
        <v>183</v>
      </c>
      <c r="D8" s="124">
        <v>13050000</v>
      </c>
      <c r="E8" s="110"/>
      <c r="F8" s="862"/>
    </row>
    <row r="9" spans="1:9" s="11" customFormat="1">
      <c r="A9" s="193" t="s">
        <v>19</v>
      </c>
      <c r="B9" s="114">
        <v>9.5000000000000001E-2</v>
      </c>
      <c r="C9" s="115">
        <v>206</v>
      </c>
      <c r="D9" s="124">
        <v>15140000</v>
      </c>
      <c r="E9" s="110"/>
      <c r="F9" s="862"/>
    </row>
    <row r="10" spans="1:9" s="11" customFormat="1">
      <c r="A10" s="193" t="s">
        <v>20</v>
      </c>
      <c r="B10" s="114">
        <v>0.14299999999999999</v>
      </c>
      <c r="C10" s="115">
        <v>186</v>
      </c>
      <c r="D10" s="124">
        <v>14070000</v>
      </c>
      <c r="E10" s="110"/>
      <c r="F10" s="862"/>
    </row>
    <row r="11" spans="1:9" s="11" customFormat="1">
      <c r="A11" s="193" t="s">
        <v>21</v>
      </c>
      <c r="B11" s="114">
        <v>0.219</v>
      </c>
      <c r="C11" s="115">
        <v>198</v>
      </c>
      <c r="D11" s="124">
        <v>15680000</v>
      </c>
      <c r="E11" s="110"/>
      <c r="F11" s="862"/>
    </row>
    <row r="12" spans="1:9" s="11" customFormat="1">
      <c r="A12" s="193" t="s">
        <v>22</v>
      </c>
      <c r="B12" s="114">
        <v>0.41</v>
      </c>
      <c r="C12" s="115">
        <v>146</v>
      </c>
      <c r="D12" s="124">
        <v>7970000</v>
      </c>
      <c r="E12" s="110"/>
      <c r="F12" s="862"/>
    </row>
    <row r="13" spans="1:9" s="11" customFormat="1" ht="13.9" customHeight="1">
      <c r="A13" s="193" t="s">
        <v>23</v>
      </c>
      <c r="B13" s="114">
        <v>0.66</v>
      </c>
      <c r="C13" s="115">
        <v>74</v>
      </c>
      <c r="D13" s="124">
        <v>4630000</v>
      </c>
      <c r="E13" s="110"/>
      <c r="F13" s="862"/>
    </row>
    <row r="14" spans="1:9" s="11" customFormat="1">
      <c r="A14" s="193" t="s">
        <v>57</v>
      </c>
      <c r="B14" s="114">
        <v>1.21</v>
      </c>
      <c r="C14" s="115">
        <v>12</v>
      </c>
      <c r="D14" s="124">
        <v>650000</v>
      </c>
      <c r="E14" s="110"/>
      <c r="F14" s="862"/>
    </row>
    <row r="15" spans="1:9" s="11" customFormat="1">
      <c r="A15" s="193" t="s">
        <v>24</v>
      </c>
      <c r="B15" s="114">
        <v>1.962</v>
      </c>
      <c r="C15" s="115">
        <v>2</v>
      </c>
      <c r="D15" s="124">
        <v>97500</v>
      </c>
      <c r="E15" s="110"/>
      <c r="F15" s="862"/>
    </row>
    <row r="16" spans="1:9" s="11" customFormat="1">
      <c r="A16" s="193" t="s">
        <v>25</v>
      </c>
      <c r="B16" s="114">
        <v>1.962</v>
      </c>
      <c r="C16" s="115">
        <v>0</v>
      </c>
      <c r="D16" s="124">
        <v>0</v>
      </c>
      <c r="E16" s="110"/>
      <c r="F16" s="862"/>
    </row>
    <row r="17" spans="1:6" s="11" customFormat="1">
      <c r="A17" s="193" t="s">
        <v>26</v>
      </c>
      <c r="B17" s="114">
        <v>1.962</v>
      </c>
      <c r="C17" s="115">
        <v>0</v>
      </c>
      <c r="D17" s="124">
        <v>0</v>
      </c>
      <c r="E17" s="110"/>
      <c r="F17" s="862"/>
    </row>
    <row r="18" spans="1:6" s="125" customFormat="1" ht="13.5" thickBot="1">
      <c r="A18" s="194" t="s">
        <v>67</v>
      </c>
      <c r="B18" s="982" t="s">
        <v>167</v>
      </c>
      <c r="C18" s="118">
        <f>SUM(C5:C17)</f>
        <v>1221</v>
      </c>
      <c r="D18" s="119">
        <f>SUM(D5:D17)</f>
        <v>82497500</v>
      </c>
      <c r="E18" s="117" t="s">
        <v>167</v>
      </c>
      <c r="F18" s="863"/>
    </row>
    <row r="19" spans="1:6" s="125" customFormat="1" ht="13.5" thickBot="1">
      <c r="A19" s="195" t="s">
        <v>218</v>
      </c>
      <c r="B19" s="163">
        <f>(((D5*B5)+(D6*B6)+(D7*B7)+(D8*B8)+(D9*B9)+(D10*B10)+(D11*B11)+(D12*B12)+(D13*B13)+(D14*B14)+(D15*B15)+(D16*B16)+(D17*B17))/1000)*12</f>
        <v>192557.09999999998</v>
      </c>
      <c r="C19" s="439"/>
      <c r="D19" s="196" t="s">
        <v>217</v>
      </c>
      <c r="E19" s="163">
        <f>(((E5*D5)+(E6*D6)+(E7*D7)+(E8*D8)+(E9*D9)+(E10*D10)+(E11*D11)+(E12*D12)+(E13*D13)+(E14*D14)+(E15*D15)+(E16*D16)+(E17*D17))/1000)*12</f>
        <v>0</v>
      </c>
      <c r="F19" s="864"/>
    </row>
    <row r="20" spans="1:6" s="125" customFormat="1" ht="10.15" customHeight="1" thickBot="1">
      <c r="A20" s="206"/>
      <c r="B20" s="204"/>
      <c r="C20" s="205"/>
      <c r="D20" s="206"/>
      <c r="E20" s="204"/>
      <c r="F20" s="865"/>
    </row>
    <row r="21" spans="1:6" s="5" customFormat="1" ht="31.5">
      <c r="A21" s="940" t="s">
        <v>504</v>
      </c>
      <c r="B21" s="1081" t="s">
        <v>206</v>
      </c>
      <c r="C21" s="1082"/>
      <c r="D21" s="1082"/>
      <c r="E21" s="198" t="s">
        <v>195</v>
      </c>
      <c r="F21" s="159" t="s">
        <v>259</v>
      </c>
    </row>
    <row r="22" spans="1:6" s="5" customFormat="1" ht="15.75">
      <c r="A22" s="173" t="s">
        <v>32</v>
      </c>
      <c r="B22" s="58" t="s">
        <v>53</v>
      </c>
      <c r="C22" s="145" t="s">
        <v>2</v>
      </c>
      <c r="D22" s="123" t="s">
        <v>8</v>
      </c>
      <c r="E22" s="145" t="s">
        <v>53</v>
      </c>
      <c r="F22" s="105" t="s">
        <v>213</v>
      </c>
    </row>
    <row r="23" spans="1:6" s="5" customFormat="1">
      <c r="A23" s="193" t="s">
        <v>198</v>
      </c>
      <c r="B23" s="114">
        <v>0.05</v>
      </c>
      <c r="C23" s="115">
        <v>4</v>
      </c>
      <c r="D23" s="124">
        <v>80000</v>
      </c>
      <c r="E23" s="110"/>
      <c r="F23" s="831"/>
    </row>
    <row r="24" spans="1:6" s="5" customFormat="1">
      <c r="A24" s="193" t="s">
        <v>16</v>
      </c>
      <c r="B24" s="114">
        <v>0.05</v>
      </c>
      <c r="C24" s="115">
        <v>25</v>
      </c>
      <c r="D24" s="124">
        <v>660000</v>
      </c>
      <c r="E24" s="110"/>
      <c r="F24" s="862"/>
    </row>
    <row r="25" spans="1:6" s="5" customFormat="1">
      <c r="A25" s="193" t="s">
        <v>17</v>
      </c>
      <c r="B25" s="114">
        <v>7.5999999999999998E-2</v>
      </c>
      <c r="C25" s="115">
        <v>73</v>
      </c>
      <c r="D25" s="124">
        <v>1982000</v>
      </c>
      <c r="E25" s="110"/>
      <c r="F25" s="862"/>
    </row>
    <row r="26" spans="1:6" s="5" customFormat="1">
      <c r="A26" s="193" t="s">
        <v>18</v>
      </c>
      <c r="B26" s="114">
        <v>8.5999999999999993E-2</v>
      </c>
      <c r="C26" s="115">
        <v>87</v>
      </c>
      <c r="D26" s="124">
        <v>2395000</v>
      </c>
      <c r="E26" s="110"/>
      <c r="F26" s="862"/>
    </row>
    <row r="27" spans="1:6" s="5" customFormat="1">
      <c r="A27" s="193" t="s">
        <v>19</v>
      </c>
      <c r="B27" s="114">
        <v>9.5000000000000001E-2</v>
      </c>
      <c r="C27" s="115">
        <v>108</v>
      </c>
      <c r="D27" s="124">
        <v>3017000</v>
      </c>
      <c r="E27" s="110"/>
      <c r="F27" s="862"/>
    </row>
    <row r="28" spans="1:6" s="5" customFormat="1">
      <c r="A28" s="193" t="s">
        <v>20</v>
      </c>
      <c r="B28" s="114">
        <v>0.14299999999999999</v>
      </c>
      <c r="C28" s="115">
        <v>89</v>
      </c>
      <c r="D28" s="124">
        <v>2430000</v>
      </c>
      <c r="E28" s="110"/>
      <c r="F28" s="862"/>
    </row>
    <row r="29" spans="1:6" s="5" customFormat="1">
      <c r="A29" s="193" t="s">
        <v>21</v>
      </c>
      <c r="B29" s="114">
        <v>0.219</v>
      </c>
      <c r="C29" s="115">
        <v>90</v>
      </c>
      <c r="D29" s="124">
        <v>2380000</v>
      </c>
      <c r="E29" s="110"/>
      <c r="F29" s="862"/>
    </row>
    <row r="30" spans="1:6" s="5" customFormat="1">
      <c r="A30" s="193" t="s">
        <v>22</v>
      </c>
      <c r="B30" s="114">
        <v>0.41</v>
      </c>
      <c r="C30" s="115">
        <v>81</v>
      </c>
      <c r="D30" s="124">
        <v>1997000</v>
      </c>
      <c r="E30" s="110"/>
      <c r="F30" s="862"/>
    </row>
    <row r="31" spans="1:6" s="5" customFormat="1">
      <c r="A31" s="193" t="s">
        <v>23</v>
      </c>
      <c r="B31" s="114">
        <v>0.66</v>
      </c>
      <c r="C31" s="115">
        <v>42</v>
      </c>
      <c r="D31" s="124">
        <v>1036250</v>
      </c>
      <c r="E31" s="110"/>
      <c r="F31" s="862"/>
    </row>
    <row r="32" spans="1:6" s="5" customFormat="1">
      <c r="A32" s="193" t="s">
        <v>57</v>
      </c>
      <c r="B32" s="114">
        <v>1.21</v>
      </c>
      <c r="C32" s="115">
        <v>8</v>
      </c>
      <c r="D32" s="124">
        <v>182500</v>
      </c>
      <c r="E32" s="110"/>
      <c r="F32" s="862"/>
    </row>
    <row r="33" spans="1:9" s="5" customFormat="1">
      <c r="A33" s="193" t="s">
        <v>24</v>
      </c>
      <c r="B33" s="114">
        <v>1.962</v>
      </c>
      <c r="C33" s="115">
        <v>1</v>
      </c>
      <c r="D33" s="124">
        <v>12500</v>
      </c>
      <c r="E33" s="110"/>
      <c r="F33" s="862"/>
    </row>
    <row r="34" spans="1:9" s="5" customFormat="1">
      <c r="A34" s="193" t="s">
        <v>25</v>
      </c>
      <c r="B34" s="114">
        <v>1.962</v>
      </c>
      <c r="C34" s="115">
        <v>0</v>
      </c>
      <c r="D34" s="124">
        <v>0</v>
      </c>
      <c r="E34" s="110"/>
      <c r="F34" s="862"/>
    </row>
    <row r="35" spans="1:9" s="5" customFormat="1">
      <c r="A35" s="193" t="s">
        <v>26</v>
      </c>
      <c r="B35" s="114">
        <v>1.962</v>
      </c>
      <c r="C35" s="115">
        <v>0</v>
      </c>
      <c r="D35" s="124">
        <v>0</v>
      </c>
      <c r="E35" s="110"/>
      <c r="F35" s="862"/>
    </row>
    <row r="36" spans="1:9" s="125" customFormat="1" ht="13.5" thickBot="1">
      <c r="A36" s="194" t="s">
        <v>67</v>
      </c>
      <c r="B36" s="982" t="s">
        <v>167</v>
      </c>
      <c r="C36" s="118">
        <f>SUM(C23:C35)</f>
        <v>608</v>
      </c>
      <c r="D36" s="119">
        <f>SUM(D23:D35)</f>
        <v>16172250</v>
      </c>
      <c r="E36" s="117" t="s">
        <v>167</v>
      </c>
      <c r="F36" s="863"/>
    </row>
    <row r="37" spans="1:9" s="125" customFormat="1" ht="13.5" thickBot="1">
      <c r="A37" s="440" t="s">
        <v>218</v>
      </c>
      <c r="B37" s="441">
        <f>(((D23*B23)+(D24*B24)+(D25*B25)+(D26*B26)+(D27*B27)+(D28*B28)+(D29*B29)+(D30*B30)+(D31*B31)+(D32*B32)+(D33*B33)+(D34*B34)+(D35*B35))/1000)*12</f>
        <v>39563.664000000004</v>
      </c>
      <c r="C37" s="205"/>
      <c r="D37" s="442" t="s">
        <v>217</v>
      </c>
      <c r="E37" s="441">
        <f>(((E23*D23)+(E24*D24)+(E25*D25)+(E26*D26)+(E27*D27)+(E28*D28)+(E29*D29)+(E30*D30)+(E31*D31)+(E32*D32)+(E33*D33)+(E34*D34)+(E35*D35))/1000)*12</f>
        <v>0</v>
      </c>
      <c r="F37" s="864"/>
    </row>
    <row r="38" spans="1:9" s="178" customFormat="1" ht="10.15" customHeight="1" thickBot="1">
      <c r="A38" s="180"/>
      <c r="B38" s="181"/>
      <c r="C38" s="181"/>
      <c r="D38" s="161"/>
      <c r="E38" s="181"/>
      <c r="F38" s="182"/>
    </row>
    <row r="39" spans="1:9" s="182" customFormat="1">
      <c r="A39" s="1086" t="s">
        <v>506</v>
      </c>
      <c r="B39" s="1089" t="s">
        <v>206</v>
      </c>
      <c r="C39" s="1090"/>
      <c r="D39" s="1090"/>
      <c r="E39" s="1078" t="s">
        <v>129</v>
      </c>
      <c r="F39" s="1079"/>
    </row>
    <row r="40" spans="1:9" s="11" customFormat="1">
      <c r="A40" s="1087"/>
      <c r="B40" s="1091"/>
      <c r="C40" s="1091"/>
      <c r="D40" s="1091"/>
      <c r="E40" s="1072" t="s">
        <v>195</v>
      </c>
      <c r="F40" s="1074" t="s">
        <v>260</v>
      </c>
      <c r="I40" s="11" t="str">
        <f>A39</f>
        <v>Employee Option 4</v>
      </c>
    </row>
    <row r="41" spans="1:9" s="11" customFormat="1" ht="19.5" customHeight="1">
      <c r="A41" s="1088"/>
      <c r="B41" s="1092"/>
      <c r="C41" s="1092"/>
      <c r="D41" s="1092"/>
      <c r="E41" s="1073"/>
      <c r="F41" s="1075"/>
    </row>
    <row r="42" spans="1:9" s="11" customFormat="1" ht="15.75">
      <c r="A42" s="173" t="s">
        <v>31</v>
      </c>
      <c r="B42" s="58" t="s">
        <v>53</v>
      </c>
      <c r="C42" s="145" t="s">
        <v>2</v>
      </c>
      <c r="D42" s="123" t="s">
        <v>8</v>
      </c>
      <c r="E42" s="145" t="s">
        <v>53</v>
      </c>
      <c r="F42" s="105" t="s">
        <v>213</v>
      </c>
    </row>
    <row r="43" spans="1:9" s="11" customFormat="1">
      <c r="A43" s="193" t="s">
        <v>198</v>
      </c>
      <c r="B43" s="114">
        <v>0.05</v>
      </c>
      <c r="C43" s="1023">
        <v>26</v>
      </c>
      <c r="D43" s="124">
        <v>1180000</v>
      </c>
      <c r="E43" s="110"/>
      <c r="F43" s="831"/>
    </row>
    <row r="44" spans="1:9" s="11" customFormat="1">
      <c r="A44" s="193" t="s">
        <v>16</v>
      </c>
      <c r="B44" s="114">
        <v>0.05</v>
      </c>
      <c r="C44" s="115">
        <v>64</v>
      </c>
      <c r="D44" s="124">
        <v>3180000</v>
      </c>
      <c r="E44" s="110"/>
      <c r="F44" s="862"/>
    </row>
    <row r="45" spans="1:9" s="11" customFormat="1">
      <c r="A45" s="193" t="s">
        <v>17</v>
      </c>
      <c r="B45" s="114">
        <v>7.5999999999999998E-2</v>
      </c>
      <c r="C45" s="115">
        <v>124</v>
      </c>
      <c r="D45" s="124">
        <v>6850000</v>
      </c>
      <c r="E45" s="110"/>
      <c r="F45" s="862"/>
    </row>
    <row r="46" spans="1:9" s="11" customFormat="1">
      <c r="A46" s="193" t="s">
        <v>18</v>
      </c>
      <c r="B46" s="114">
        <v>8.5999999999999993E-2</v>
      </c>
      <c r="C46" s="115">
        <v>183</v>
      </c>
      <c r="D46" s="124">
        <v>13050000</v>
      </c>
      <c r="E46" s="110"/>
      <c r="F46" s="862"/>
    </row>
    <row r="47" spans="1:9" s="11" customFormat="1">
      <c r="A47" s="193" t="s">
        <v>19</v>
      </c>
      <c r="B47" s="114">
        <v>9.5000000000000001E-2</v>
      </c>
      <c r="C47" s="115">
        <v>206</v>
      </c>
      <c r="D47" s="124">
        <v>15140000</v>
      </c>
      <c r="E47" s="110"/>
      <c r="F47" s="862"/>
    </row>
    <row r="48" spans="1:9" s="11" customFormat="1">
      <c r="A48" s="193" t="s">
        <v>20</v>
      </c>
      <c r="B48" s="114">
        <v>0.14299999999999999</v>
      </c>
      <c r="C48" s="115">
        <v>186</v>
      </c>
      <c r="D48" s="124">
        <v>14070000</v>
      </c>
      <c r="E48" s="110"/>
      <c r="F48" s="862"/>
    </row>
    <row r="49" spans="1:6" s="11" customFormat="1">
      <c r="A49" s="193" t="s">
        <v>21</v>
      </c>
      <c r="B49" s="114">
        <v>0.219</v>
      </c>
      <c r="C49" s="115">
        <v>198</v>
      </c>
      <c r="D49" s="124">
        <v>15680000</v>
      </c>
      <c r="E49" s="110"/>
      <c r="F49" s="862"/>
    </row>
    <row r="50" spans="1:6" s="11" customFormat="1">
      <c r="A50" s="193" t="s">
        <v>22</v>
      </c>
      <c r="B50" s="114">
        <v>0.41</v>
      </c>
      <c r="C50" s="115">
        <v>146</v>
      </c>
      <c r="D50" s="124">
        <v>7970000</v>
      </c>
      <c r="E50" s="110"/>
      <c r="F50" s="862"/>
    </row>
    <row r="51" spans="1:6" s="11" customFormat="1" ht="13.9" customHeight="1">
      <c r="A51" s="193" t="s">
        <v>23</v>
      </c>
      <c r="B51" s="114">
        <v>0.66</v>
      </c>
      <c r="C51" s="115">
        <v>74</v>
      </c>
      <c r="D51" s="124">
        <v>4630000</v>
      </c>
      <c r="E51" s="110"/>
      <c r="F51" s="862"/>
    </row>
    <row r="52" spans="1:6" s="11" customFormat="1">
      <c r="A52" s="193" t="s">
        <v>57</v>
      </c>
      <c r="B52" s="114">
        <v>1.21</v>
      </c>
      <c r="C52" s="115">
        <v>12</v>
      </c>
      <c r="D52" s="124">
        <v>650000</v>
      </c>
      <c r="E52" s="110"/>
      <c r="F52" s="862"/>
    </row>
    <row r="53" spans="1:6" s="11" customFormat="1">
      <c r="A53" s="193" t="s">
        <v>24</v>
      </c>
      <c r="B53" s="114">
        <v>1.962</v>
      </c>
      <c r="C53" s="115">
        <v>2</v>
      </c>
      <c r="D53" s="124">
        <v>97500</v>
      </c>
      <c r="E53" s="110"/>
      <c r="F53" s="862"/>
    </row>
    <row r="54" spans="1:6" s="11" customFormat="1">
      <c r="A54" s="193" t="s">
        <v>25</v>
      </c>
      <c r="B54" s="114">
        <v>1.962</v>
      </c>
      <c r="C54" s="115">
        <v>0</v>
      </c>
      <c r="D54" s="124">
        <v>0</v>
      </c>
      <c r="E54" s="110"/>
      <c r="F54" s="862"/>
    </row>
    <row r="55" spans="1:6" s="11" customFormat="1">
      <c r="A55" s="193" t="s">
        <v>26</v>
      </c>
      <c r="B55" s="114">
        <v>1.962</v>
      </c>
      <c r="C55" s="115">
        <v>0</v>
      </c>
      <c r="D55" s="124">
        <v>0</v>
      </c>
      <c r="E55" s="110"/>
      <c r="F55" s="862"/>
    </row>
    <row r="56" spans="1:6" s="125" customFormat="1" ht="13.5" thickBot="1">
      <c r="A56" s="194" t="s">
        <v>67</v>
      </c>
      <c r="B56" s="982" t="s">
        <v>167</v>
      </c>
      <c r="C56" s="118">
        <f>SUM(C43:C55)</f>
        <v>1221</v>
      </c>
      <c r="D56" s="119">
        <f>SUM(D43:D55)</f>
        <v>82497500</v>
      </c>
      <c r="E56" s="117" t="s">
        <v>167</v>
      </c>
      <c r="F56" s="863"/>
    </row>
    <row r="57" spans="1:6" s="125" customFormat="1" ht="13.5" thickBot="1">
      <c r="A57" s="195" t="s">
        <v>218</v>
      </c>
      <c r="B57" s="163">
        <f>(((D43*B43)+(D44*B44)+(D45*B45)+(D46*B46)+(D47*B47)+(D48*B48)+(D49*B49)+(D50*B50)+(D51*B51)+(D52*B52)+(D53*B53)+(D54*B54)+(D55*B55))/1000)*12</f>
        <v>192557.09999999998</v>
      </c>
      <c r="C57" s="439"/>
      <c r="D57" s="196" t="s">
        <v>217</v>
      </c>
      <c r="E57" s="163">
        <f>(((E43*D43)+(E44*D44)+(E45*D45)+(E46*D46)+(E47*D47)+(E48*D48)+(E49*D49)+(E50*D50)+(E51*D51)+(E52*D52)+(E53*D53)+(E54*D54)+(E55*D55))/1000)*12</f>
        <v>0</v>
      </c>
      <c r="F57" s="864"/>
    </row>
    <row r="58" spans="1:6" s="125" customFormat="1" ht="10.15" customHeight="1" thickBot="1">
      <c r="A58" s="206"/>
      <c r="B58" s="204"/>
      <c r="C58" s="205"/>
      <c r="D58" s="206"/>
      <c r="E58" s="204"/>
      <c r="F58" s="865"/>
    </row>
    <row r="59" spans="1:6" s="5" customFormat="1" ht="31.5" hidden="1">
      <c r="A59" s="197" t="s">
        <v>438</v>
      </c>
      <c r="B59" s="1081" t="s">
        <v>206</v>
      </c>
      <c r="C59" s="1082"/>
      <c r="D59" s="1082"/>
      <c r="E59" s="198" t="s">
        <v>195</v>
      </c>
      <c r="F59" s="159" t="s">
        <v>259</v>
      </c>
    </row>
    <row r="60" spans="1:6" s="5" customFormat="1" ht="15.75" hidden="1">
      <c r="A60" s="173" t="s">
        <v>32</v>
      </c>
      <c r="B60" s="58" t="s">
        <v>53</v>
      </c>
      <c r="C60" s="145" t="s">
        <v>2</v>
      </c>
      <c r="D60" s="123" t="s">
        <v>8</v>
      </c>
      <c r="E60" s="145" t="s">
        <v>53</v>
      </c>
      <c r="F60" s="105" t="s">
        <v>213</v>
      </c>
    </row>
    <row r="61" spans="1:6" s="5" customFormat="1" hidden="1">
      <c r="A61" s="193" t="s">
        <v>198</v>
      </c>
      <c r="B61" s="114"/>
      <c r="C61" s="115"/>
      <c r="D61" s="124"/>
      <c r="E61" s="110"/>
      <c r="F61" s="831"/>
    </row>
    <row r="62" spans="1:6" s="5" customFormat="1" hidden="1">
      <c r="A62" s="193" t="s">
        <v>16</v>
      </c>
      <c r="B62" s="114"/>
      <c r="C62" s="115"/>
      <c r="D62" s="124"/>
      <c r="E62" s="110"/>
      <c r="F62" s="862"/>
    </row>
    <row r="63" spans="1:6" s="5" customFormat="1" hidden="1">
      <c r="A63" s="193" t="s">
        <v>17</v>
      </c>
      <c r="B63" s="114"/>
      <c r="C63" s="115"/>
      <c r="D63" s="124"/>
      <c r="E63" s="110"/>
      <c r="F63" s="862"/>
    </row>
    <row r="64" spans="1:6" s="5" customFormat="1" hidden="1">
      <c r="A64" s="193" t="s">
        <v>18</v>
      </c>
      <c r="B64" s="114"/>
      <c r="C64" s="115"/>
      <c r="D64" s="124"/>
      <c r="E64" s="110"/>
      <c r="F64" s="862"/>
    </row>
    <row r="65" spans="1:6" s="5" customFormat="1" hidden="1">
      <c r="A65" s="193" t="s">
        <v>19</v>
      </c>
      <c r="B65" s="114"/>
      <c r="C65" s="115"/>
      <c r="D65" s="124"/>
      <c r="E65" s="110"/>
      <c r="F65" s="862"/>
    </row>
    <row r="66" spans="1:6" s="5" customFormat="1" hidden="1">
      <c r="A66" s="193" t="s">
        <v>20</v>
      </c>
      <c r="B66" s="114"/>
      <c r="C66" s="115"/>
      <c r="D66" s="124"/>
      <c r="E66" s="110"/>
      <c r="F66" s="862"/>
    </row>
    <row r="67" spans="1:6" s="5" customFormat="1" hidden="1">
      <c r="A67" s="193" t="s">
        <v>21</v>
      </c>
      <c r="B67" s="114"/>
      <c r="C67" s="115"/>
      <c r="D67" s="124"/>
      <c r="E67" s="110"/>
      <c r="F67" s="862"/>
    </row>
    <row r="68" spans="1:6" s="5" customFormat="1" hidden="1">
      <c r="A68" s="193" t="s">
        <v>22</v>
      </c>
      <c r="B68" s="114"/>
      <c r="C68" s="115"/>
      <c r="D68" s="124"/>
      <c r="E68" s="110"/>
      <c r="F68" s="862"/>
    </row>
    <row r="69" spans="1:6" s="5" customFormat="1" hidden="1">
      <c r="A69" s="193" t="s">
        <v>23</v>
      </c>
      <c r="B69" s="114"/>
      <c r="C69" s="115"/>
      <c r="D69" s="124"/>
      <c r="E69" s="110"/>
      <c r="F69" s="862"/>
    </row>
    <row r="70" spans="1:6" s="5" customFormat="1" hidden="1">
      <c r="A70" s="193" t="s">
        <v>57</v>
      </c>
      <c r="B70" s="114"/>
      <c r="C70" s="115"/>
      <c r="D70" s="124"/>
      <c r="E70" s="110"/>
      <c r="F70" s="862"/>
    </row>
    <row r="71" spans="1:6" s="5" customFormat="1" hidden="1">
      <c r="A71" s="193" t="s">
        <v>24</v>
      </c>
      <c r="B71" s="114"/>
      <c r="C71" s="115"/>
      <c r="D71" s="124"/>
      <c r="E71" s="110"/>
      <c r="F71" s="862"/>
    </row>
    <row r="72" spans="1:6" s="5" customFormat="1" hidden="1">
      <c r="A72" s="193" t="s">
        <v>25</v>
      </c>
      <c r="B72" s="114"/>
      <c r="C72" s="115"/>
      <c r="D72" s="124"/>
      <c r="E72" s="110"/>
      <c r="F72" s="862"/>
    </row>
    <row r="73" spans="1:6" s="5" customFormat="1" hidden="1">
      <c r="A73" s="193" t="s">
        <v>26</v>
      </c>
      <c r="B73" s="114"/>
      <c r="C73" s="115"/>
      <c r="D73" s="124"/>
      <c r="E73" s="110"/>
      <c r="F73" s="862"/>
    </row>
    <row r="74" spans="1:6" s="125" customFormat="1" ht="13.5" hidden="1" thickBot="1">
      <c r="A74" s="194" t="s">
        <v>67</v>
      </c>
      <c r="B74" s="117" t="s">
        <v>167</v>
      </c>
      <c r="C74" s="118">
        <f>SUM(C61:C73)</f>
        <v>0</v>
      </c>
      <c r="D74" s="119">
        <f>SUM(D61:D73)</f>
        <v>0</v>
      </c>
      <c r="E74" s="117" t="s">
        <v>167</v>
      </c>
      <c r="F74" s="863"/>
    </row>
    <row r="75" spans="1:6" s="125" customFormat="1" ht="13.5" hidden="1" thickBot="1">
      <c r="A75" s="440" t="s">
        <v>218</v>
      </c>
      <c r="B75" s="441">
        <f>(((D61*B61)+(D62*B62)+(D63*B63)+(D64*B64)+(D65*B65)+(D66*B66)+(D67*B67)+(D68*B68)+(D69*B69)+(D70*B70)+(D71*B71)+(D72*B72)+(D73*B73))/1000)*12</f>
        <v>0</v>
      </c>
      <c r="C75" s="205"/>
      <c r="D75" s="442" t="s">
        <v>217</v>
      </c>
      <c r="E75" s="441">
        <f>(((E61*D61)+(E62*D62)+(E63*D63)+(E64*D64)+(E65*D65)+(E66*D66)+(E67*D67)+(E68*D68)+(E69*D69)+(E70*D70)+(E71*D71)+(E72*D72)+(E73*D73))/1000)*12</f>
        <v>0</v>
      </c>
      <c r="F75" s="866"/>
    </row>
  </sheetData>
  <mergeCells count="12">
    <mergeCell ref="B59:D59"/>
    <mergeCell ref="A1:A3"/>
    <mergeCell ref="B1:D3"/>
    <mergeCell ref="E1:F1"/>
    <mergeCell ref="E2:E3"/>
    <mergeCell ref="F2:F3"/>
    <mergeCell ref="B21:D21"/>
    <mergeCell ref="A39:A41"/>
    <mergeCell ref="B39:D41"/>
    <mergeCell ref="E39:F39"/>
    <mergeCell ref="E40:E41"/>
    <mergeCell ref="F40:F41"/>
  </mergeCells>
  <conditionalFormatting sqref="E63 E66 E69 E72">
    <cfRule type="containsBlanks" dxfId="408" priority="1">
      <formula>LEN(TRIM(E63))=0</formula>
    </cfRule>
  </conditionalFormatting>
  <conditionalFormatting sqref="F4">
    <cfRule type="cellIs" dxfId="407" priority="20" operator="equal">
      <formula>"Deviate"</formula>
    </cfRule>
    <cfRule type="cellIs" dxfId="406" priority="21" operator="equal">
      <formula>$A$136</formula>
    </cfRule>
  </conditionalFormatting>
  <conditionalFormatting sqref="F22">
    <cfRule type="cellIs" dxfId="405" priority="18" operator="equal">
      <formula>"Deviate"</formula>
    </cfRule>
    <cfRule type="cellIs" dxfId="404" priority="19" operator="equal">
      <formula>$A$136</formula>
    </cfRule>
  </conditionalFormatting>
  <conditionalFormatting sqref="E5 E8 E11 E14 E17">
    <cfRule type="containsBlanks" dxfId="403" priority="17">
      <formula>LEN(TRIM(E5))=0</formula>
    </cfRule>
  </conditionalFormatting>
  <conditionalFormatting sqref="E6 E9 E12 E15">
    <cfRule type="containsBlanks" dxfId="402" priority="16">
      <formula>LEN(TRIM(E6))=0</formula>
    </cfRule>
  </conditionalFormatting>
  <conditionalFormatting sqref="E7 E10 E13 E16">
    <cfRule type="containsBlanks" dxfId="401" priority="15">
      <formula>LEN(TRIM(E7))=0</formula>
    </cfRule>
  </conditionalFormatting>
  <conditionalFormatting sqref="D38">
    <cfRule type="cellIs" dxfId="400" priority="14" operator="equal">
      <formula>$A$136</formula>
    </cfRule>
  </conditionalFormatting>
  <conditionalFormatting sqref="F42">
    <cfRule type="cellIs" dxfId="399" priority="12" operator="equal">
      <formula>"Deviate"</formula>
    </cfRule>
    <cfRule type="cellIs" dxfId="398" priority="13" operator="equal">
      <formula>$A$136</formula>
    </cfRule>
  </conditionalFormatting>
  <conditionalFormatting sqref="F60">
    <cfRule type="cellIs" dxfId="397" priority="10" operator="equal">
      <formula>"Deviate"</formula>
    </cfRule>
    <cfRule type="cellIs" dxfId="396" priority="11" operator="equal">
      <formula>$A$136</formula>
    </cfRule>
  </conditionalFormatting>
  <conditionalFormatting sqref="E23 E26 E29 E32 E35">
    <cfRule type="containsBlanks" dxfId="395" priority="9">
      <formula>LEN(TRIM(E23))=0</formula>
    </cfRule>
  </conditionalFormatting>
  <conditionalFormatting sqref="E24 E27 E30 E33">
    <cfRule type="containsBlanks" dxfId="394" priority="8">
      <formula>LEN(TRIM(E24))=0</formula>
    </cfRule>
  </conditionalFormatting>
  <conditionalFormatting sqref="E25 E28 E31 E34">
    <cfRule type="containsBlanks" dxfId="393" priority="7">
      <formula>LEN(TRIM(E25))=0</formula>
    </cfRule>
  </conditionalFormatting>
  <conditionalFormatting sqref="E43 E46 E49 E52 E55">
    <cfRule type="containsBlanks" dxfId="392" priority="6">
      <formula>LEN(TRIM(E43))=0</formula>
    </cfRule>
  </conditionalFormatting>
  <conditionalFormatting sqref="E44 E47 E50 E53">
    <cfRule type="containsBlanks" dxfId="391" priority="5">
      <formula>LEN(TRIM(E44))=0</formula>
    </cfRule>
  </conditionalFormatting>
  <conditionalFormatting sqref="E45 E48 E51 E54">
    <cfRule type="containsBlanks" dxfId="390" priority="4">
      <formula>LEN(TRIM(E45))=0</formula>
    </cfRule>
  </conditionalFormatting>
  <conditionalFormatting sqref="E61 E64 E67 E70 E73">
    <cfRule type="containsBlanks" dxfId="389" priority="3">
      <formula>LEN(TRIM(E61))=0</formula>
    </cfRule>
  </conditionalFormatting>
  <conditionalFormatting sqref="E62 E65 E68 E71">
    <cfRule type="containsBlanks" dxfId="388" priority="2">
      <formula>LEN(TRIM(E62))=0</formula>
    </cfRule>
  </conditionalFormatting>
  <dataValidations count="1">
    <dataValidation type="list" allowBlank="1" showInputMessage="1" showErrorMessage="1" sqref="F22 D38 F42 F60 F4">
      <formula1>$A$136:$A$138</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45"/>
  <sheetViews>
    <sheetView zoomScale="85" zoomScaleNormal="85" workbookViewId="0">
      <selection activeCell="B6" sqref="B6:E6"/>
    </sheetView>
  </sheetViews>
  <sheetFormatPr defaultColWidth="0" defaultRowHeight="12.75" zeroHeight="1"/>
  <cols>
    <col min="1" max="1" width="4.7109375" style="876" customWidth="1"/>
    <col min="2" max="2" width="10.7109375" style="20" customWidth="1"/>
    <col min="3" max="4" width="13.7109375" style="879" customWidth="1"/>
    <col min="5" max="5" width="16.7109375" style="20" customWidth="1"/>
    <col min="6" max="6" width="5.7109375" style="20" hidden="1" customWidth="1"/>
    <col min="7" max="7" width="4.5703125" style="20" customWidth="1"/>
    <col min="8" max="8" width="10.7109375" style="20" customWidth="1"/>
    <col min="9" max="10" width="13.7109375" style="20" customWidth="1"/>
    <col min="11" max="11" width="16.7109375" style="20" customWidth="1"/>
    <col min="12" max="12" width="5.7109375" style="20" hidden="1" customWidth="1"/>
    <col min="13" max="13" width="4.7109375" style="20" customWidth="1"/>
    <col min="14" max="14" width="8.85546875" style="20" hidden="1" customWidth="1"/>
    <col min="15" max="16384" width="8.85546875" style="20" hidden="1"/>
  </cols>
  <sheetData>
    <row r="1" spans="1:15" ht="18.75">
      <c r="A1" s="81"/>
      <c r="B1" s="1096"/>
      <c r="C1" s="1096"/>
      <c r="D1" s="1096"/>
      <c r="E1" s="81"/>
      <c r="F1" s="81"/>
      <c r="G1" s="81"/>
      <c r="H1" s="81"/>
      <c r="I1" s="81"/>
      <c r="J1" s="81"/>
      <c r="K1" s="81"/>
      <c r="L1" s="81"/>
      <c r="M1" s="81"/>
      <c r="N1" s="870"/>
      <c r="O1" s="870"/>
    </row>
    <row r="2" spans="1:15" ht="18.75" customHeight="1">
      <c r="A2" s="81"/>
      <c r="B2" s="1099" t="s">
        <v>142</v>
      </c>
      <c r="C2" s="1100"/>
      <c r="D2" s="1100"/>
      <c r="E2" s="1100"/>
      <c r="F2" s="1100"/>
      <c r="G2" s="1100"/>
      <c r="H2" s="1100"/>
      <c r="I2" s="1100"/>
      <c r="J2" s="1100"/>
      <c r="K2" s="1100"/>
      <c r="L2" s="962"/>
      <c r="M2" s="81"/>
      <c r="N2" s="870"/>
      <c r="O2" s="870"/>
    </row>
    <row r="3" spans="1:15">
      <c r="A3" s="81"/>
      <c r="B3" s="871" t="s">
        <v>386</v>
      </c>
      <c r="C3" s="872"/>
      <c r="D3" s="872"/>
      <c r="E3" s="870"/>
      <c r="F3" s="870"/>
      <c r="G3" s="870"/>
      <c r="H3" s="870"/>
      <c r="I3" s="870"/>
      <c r="J3" s="870"/>
      <c r="K3" s="870"/>
      <c r="L3" s="870"/>
      <c r="M3" s="81"/>
      <c r="N3" s="870"/>
      <c r="O3" s="870"/>
    </row>
    <row r="4" spans="1:15" hidden="1">
      <c r="A4" s="81"/>
      <c r="B4" s="871"/>
      <c r="C4" s="872"/>
      <c r="D4" s="872"/>
      <c r="E4" s="870"/>
      <c r="F4" s="870"/>
      <c r="G4" s="870"/>
      <c r="H4" s="870"/>
      <c r="I4" s="870"/>
      <c r="J4" s="870"/>
      <c r="K4" s="870"/>
      <c r="L4" s="870"/>
      <c r="M4" s="81"/>
      <c r="N4" s="870"/>
      <c r="O4" s="870"/>
    </row>
    <row r="5" spans="1:15" ht="13.5" thickBot="1">
      <c r="A5" s="81"/>
      <c r="B5" s="81"/>
      <c r="C5" s="81"/>
      <c r="D5" s="81"/>
      <c r="E5" s="82"/>
      <c r="F5" s="81"/>
      <c r="G5" s="81"/>
      <c r="H5" s="81"/>
      <c r="I5" s="81"/>
      <c r="J5" s="81"/>
      <c r="K5" s="81"/>
      <c r="L5" s="81"/>
      <c r="M5" s="81"/>
      <c r="N5" s="81"/>
      <c r="O5" s="870"/>
    </row>
    <row r="6" spans="1:15" ht="15" customHeight="1" thickBot="1">
      <c r="A6" s="81"/>
      <c r="B6" s="1097" t="s">
        <v>442</v>
      </c>
      <c r="C6" s="1098"/>
      <c r="D6" s="1098"/>
      <c r="E6" s="1098"/>
      <c r="F6" s="81"/>
      <c r="G6" s="81"/>
      <c r="H6" s="1097" t="s">
        <v>443</v>
      </c>
      <c r="I6" s="1098"/>
      <c r="J6" s="1098"/>
      <c r="K6" s="1098"/>
      <c r="L6" s="81"/>
      <c r="M6" s="81"/>
      <c r="N6" s="81"/>
      <c r="O6" s="870"/>
    </row>
    <row r="7" spans="1:15" ht="15" customHeight="1">
      <c r="A7" s="81"/>
      <c r="B7" s="93"/>
      <c r="C7" s="94" t="s">
        <v>196</v>
      </c>
      <c r="D7" s="94" t="s">
        <v>197</v>
      </c>
      <c r="E7" s="97" t="s">
        <v>141</v>
      </c>
      <c r="F7" s="98"/>
      <c r="G7" s="83"/>
      <c r="H7" s="93"/>
      <c r="I7" s="94" t="s">
        <v>196</v>
      </c>
      <c r="J7" s="94" t="s">
        <v>197</v>
      </c>
      <c r="K7" s="97" t="s">
        <v>141</v>
      </c>
      <c r="L7" s="98"/>
      <c r="M7" s="81"/>
      <c r="N7" s="89"/>
      <c r="O7" s="870"/>
    </row>
    <row r="8" spans="1:15" ht="15" customHeight="1">
      <c r="A8" s="81"/>
      <c r="B8" s="95" t="s">
        <v>198</v>
      </c>
      <c r="C8" s="835">
        <v>0.05</v>
      </c>
      <c r="D8" s="836">
        <f>'Vol Term Life'!F41</f>
        <v>0</v>
      </c>
      <c r="E8" s="99" t="str">
        <f>IF($D8&gt;$C8,"Above",IF($D8=$C8,"Equal",IF($D8=0,"",IF($D8="","",IF($D8&lt;$C8,"Below",)))))</f>
        <v/>
      </c>
      <c r="F8" s="92" t="str">
        <f t="shared" ref="F8:F20" si="0">IF(E8="Above",1,IF(E8="Equal",0,IF(E8="Below",-1,"")))</f>
        <v/>
      </c>
      <c r="G8" s="83"/>
      <c r="H8" s="95" t="s">
        <v>198</v>
      </c>
      <c r="I8" s="835">
        <v>0.05</v>
      </c>
      <c r="J8" s="836">
        <f>'Vol Term Life'!C79</f>
        <v>0.05</v>
      </c>
      <c r="K8" s="99" t="str">
        <f>IF($J8&gt;$I8,"Above",IF($J8=$I8,"Equal",IF($J8=0,"",IF($J8="","",IF($J8&lt;$I8,"Below",)))))</f>
        <v>Equal</v>
      </c>
      <c r="L8" s="92">
        <f t="shared" ref="L8:L20" si="1">IF(K8="Above",1,IF(K8="Equal",0,IF(K8="Below",-1,"")))</f>
        <v>0</v>
      </c>
      <c r="M8" s="81"/>
      <c r="N8" s="92">
        <f t="shared" ref="N8:N20" si="2">IF(K8="Above",1,IF(K8="Equal",0,IF(K8="Below",-1,"")))</f>
        <v>0</v>
      </c>
      <c r="O8" s="870"/>
    </row>
    <row r="9" spans="1:15" ht="15" customHeight="1">
      <c r="A9" s="81"/>
      <c r="B9" s="95" t="s">
        <v>16</v>
      </c>
      <c r="C9" s="835">
        <v>0.06</v>
      </c>
      <c r="D9" s="836">
        <f>'Vol Term Life'!F42</f>
        <v>0</v>
      </c>
      <c r="E9" s="99" t="str">
        <f t="shared" ref="E9:E20" si="3">IF($D9&gt;$C9,"Above",IF($D9=$C9,"Equal",IF($D9=0,"",IF($D9="","",IF($D9&lt;$C9,"Below",)))))</f>
        <v/>
      </c>
      <c r="F9" s="92" t="str">
        <f t="shared" si="0"/>
        <v/>
      </c>
      <c r="G9" s="83"/>
      <c r="H9" s="95" t="s">
        <v>16</v>
      </c>
      <c r="I9" s="835">
        <v>0.06</v>
      </c>
      <c r="J9" s="836">
        <f>'Vol Term Life'!C80</f>
        <v>0.05</v>
      </c>
      <c r="K9" s="99" t="str">
        <f t="shared" ref="K9:K20" si="4">IF($J9&gt;$I9,"Above",IF($J9=$I9,"Equal",IF($J9=0,"",IF($J9="","",IF($J9&lt;$I9,"Below",)))))</f>
        <v>Below</v>
      </c>
      <c r="L9" s="92">
        <f t="shared" si="1"/>
        <v>-1</v>
      </c>
      <c r="M9" s="81"/>
      <c r="N9" s="92">
        <f t="shared" si="2"/>
        <v>-1</v>
      </c>
      <c r="O9" s="870"/>
    </row>
    <row r="10" spans="1:15" ht="15" customHeight="1">
      <c r="A10" s="81"/>
      <c r="B10" s="95" t="s">
        <v>17</v>
      </c>
      <c r="C10" s="835">
        <v>0.08</v>
      </c>
      <c r="D10" s="836">
        <f>'Vol Term Life'!F43</f>
        <v>0</v>
      </c>
      <c r="E10" s="99" t="str">
        <f t="shared" si="3"/>
        <v/>
      </c>
      <c r="F10" s="92" t="str">
        <f t="shared" si="0"/>
        <v/>
      </c>
      <c r="G10" s="83"/>
      <c r="H10" s="95" t="s">
        <v>17</v>
      </c>
      <c r="I10" s="835">
        <v>0.08</v>
      </c>
      <c r="J10" s="836">
        <f>'Vol Term Life'!C81</f>
        <v>7.5999999999999998E-2</v>
      </c>
      <c r="K10" s="99" t="str">
        <f t="shared" si="4"/>
        <v>Below</v>
      </c>
      <c r="L10" s="92">
        <f t="shared" si="1"/>
        <v>-1</v>
      </c>
      <c r="M10" s="81"/>
      <c r="N10" s="92">
        <f t="shared" si="2"/>
        <v>-1</v>
      </c>
      <c r="O10" s="870"/>
    </row>
    <row r="11" spans="1:15" ht="15" customHeight="1">
      <c r="A11" s="81"/>
      <c r="B11" s="95" t="s">
        <v>18</v>
      </c>
      <c r="C11" s="835">
        <v>0.09</v>
      </c>
      <c r="D11" s="836">
        <f>'Vol Term Life'!F44</f>
        <v>0</v>
      </c>
      <c r="E11" s="99" t="str">
        <f t="shared" si="3"/>
        <v/>
      </c>
      <c r="F11" s="92" t="str">
        <f t="shared" si="0"/>
        <v/>
      </c>
      <c r="G11" s="83"/>
      <c r="H11" s="95" t="s">
        <v>18</v>
      </c>
      <c r="I11" s="835">
        <v>0.09</v>
      </c>
      <c r="J11" s="836">
        <f>'Vol Term Life'!C82</f>
        <v>8.5999999999999993E-2</v>
      </c>
      <c r="K11" s="99" t="str">
        <f t="shared" si="4"/>
        <v>Below</v>
      </c>
      <c r="L11" s="92">
        <f t="shared" si="1"/>
        <v>-1</v>
      </c>
      <c r="M11" s="81"/>
      <c r="N11" s="92">
        <f t="shared" si="2"/>
        <v>-1</v>
      </c>
      <c r="O11" s="870"/>
    </row>
    <row r="12" spans="1:15" ht="15" customHeight="1">
      <c r="A12" s="81"/>
      <c r="B12" s="95" t="s">
        <v>19</v>
      </c>
      <c r="C12" s="835">
        <v>0.1</v>
      </c>
      <c r="D12" s="836">
        <f>'Vol Term Life'!F45</f>
        <v>0</v>
      </c>
      <c r="E12" s="99" t="str">
        <f t="shared" si="3"/>
        <v/>
      </c>
      <c r="F12" s="92" t="str">
        <f t="shared" si="0"/>
        <v/>
      </c>
      <c r="G12" s="83"/>
      <c r="H12" s="95" t="s">
        <v>19</v>
      </c>
      <c r="I12" s="835">
        <v>0.1</v>
      </c>
      <c r="J12" s="836">
        <f>'Vol Term Life'!C83</f>
        <v>9.5000000000000001E-2</v>
      </c>
      <c r="K12" s="99" t="str">
        <f t="shared" si="4"/>
        <v>Below</v>
      </c>
      <c r="L12" s="92">
        <f t="shared" si="1"/>
        <v>-1</v>
      </c>
      <c r="M12" s="81"/>
      <c r="N12" s="92">
        <f t="shared" si="2"/>
        <v>-1</v>
      </c>
      <c r="O12" s="870"/>
    </row>
    <row r="13" spans="1:15" ht="15" customHeight="1">
      <c r="A13" s="81"/>
      <c r="B13" s="95" t="s">
        <v>20</v>
      </c>
      <c r="C13" s="835">
        <v>0.15</v>
      </c>
      <c r="D13" s="836">
        <f>'Vol Term Life'!F46</f>
        <v>0</v>
      </c>
      <c r="E13" s="99" t="str">
        <f t="shared" si="3"/>
        <v/>
      </c>
      <c r="F13" s="92" t="str">
        <f t="shared" si="0"/>
        <v/>
      </c>
      <c r="G13" s="83"/>
      <c r="H13" s="95" t="s">
        <v>20</v>
      </c>
      <c r="I13" s="835">
        <v>0.15</v>
      </c>
      <c r="J13" s="836">
        <f>'Vol Term Life'!C84</f>
        <v>0.14299999999999999</v>
      </c>
      <c r="K13" s="99" t="str">
        <f t="shared" si="4"/>
        <v>Below</v>
      </c>
      <c r="L13" s="92">
        <f t="shared" si="1"/>
        <v>-1</v>
      </c>
      <c r="M13" s="81"/>
      <c r="N13" s="92">
        <f t="shared" si="2"/>
        <v>-1</v>
      </c>
      <c r="O13" s="870"/>
    </row>
    <row r="14" spans="1:15" ht="15" customHeight="1">
      <c r="A14" s="81"/>
      <c r="B14" s="95" t="s">
        <v>21</v>
      </c>
      <c r="C14" s="835">
        <v>0.23</v>
      </c>
      <c r="D14" s="836">
        <f>'Vol Term Life'!F47</f>
        <v>0</v>
      </c>
      <c r="E14" s="99" t="str">
        <f t="shared" si="3"/>
        <v/>
      </c>
      <c r="F14" s="92" t="str">
        <f t="shared" si="0"/>
        <v/>
      </c>
      <c r="G14" s="83"/>
      <c r="H14" s="95" t="s">
        <v>21</v>
      </c>
      <c r="I14" s="835">
        <v>0.23</v>
      </c>
      <c r="J14" s="836">
        <f>'Vol Term Life'!C85</f>
        <v>0.219</v>
      </c>
      <c r="K14" s="99" t="str">
        <f t="shared" si="4"/>
        <v>Below</v>
      </c>
      <c r="L14" s="92">
        <f t="shared" si="1"/>
        <v>-1</v>
      </c>
      <c r="M14" s="81"/>
      <c r="N14" s="92">
        <f t="shared" si="2"/>
        <v>-1</v>
      </c>
      <c r="O14" s="870"/>
    </row>
    <row r="15" spans="1:15" ht="15" customHeight="1">
      <c r="A15" s="81"/>
      <c r="B15" s="95" t="s">
        <v>22</v>
      </c>
      <c r="C15" s="835">
        <v>0.43</v>
      </c>
      <c r="D15" s="836">
        <f>'Vol Term Life'!F48</f>
        <v>0</v>
      </c>
      <c r="E15" s="99" t="str">
        <f t="shared" si="3"/>
        <v/>
      </c>
      <c r="F15" s="92" t="str">
        <f t="shared" si="0"/>
        <v/>
      </c>
      <c r="G15" s="83"/>
      <c r="H15" s="95" t="s">
        <v>22</v>
      </c>
      <c r="I15" s="835">
        <v>0.43</v>
      </c>
      <c r="J15" s="836">
        <f>'Vol Term Life'!C86</f>
        <v>0.41</v>
      </c>
      <c r="K15" s="99" t="str">
        <f t="shared" si="4"/>
        <v>Below</v>
      </c>
      <c r="L15" s="92">
        <f t="shared" si="1"/>
        <v>-1</v>
      </c>
      <c r="M15" s="81"/>
      <c r="N15" s="92">
        <f t="shared" si="2"/>
        <v>-1</v>
      </c>
      <c r="O15" s="870"/>
    </row>
    <row r="16" spans="1:15" ht="15" customHeight="1">
      <c r="A16" s="81"/>
      <c r="B16" s="95" t="s">
        <v>23</v>
      </c>
      <c r="C16" s="835">
        <v>0.66</v>
      </c>
      <c r="D16" s="836">
        <f>'Vol Term Life'!F49</f>
        <v>0</v>
      </c>
      <c r="E16" s="99" t="str">
        <f t="shared" si="3"/>
        <v/>
      </c>
      <c r="F16" s="92" t="str">
        <f t="shared" si="0"/>
        <v/>
      </c>
      <c r="G16" s="83"/>
      <c r="H16" s="95" t="s">
        <v>23</v>
      </c>
      <c r="I16" s="835">
        <v>0.66</v>
      </c>
      <c r="J16" s="836">
        <f>'Vol Term Life'!C87</f>
        <v>0.66</v>
      </c>
      <c r="K16" s="99" t="str">
        <f t="shared" si="4"/>
        <v>Equal</v>
      </c>
      <c r="L16" s="92">
        <f t="shared" si="1"/>
        <v>0</v>
      </c>
      <c r="M16" s="81"/>
      <c r="N16" s="92">
        <f t="shared" si="2"/>
        <v>0</v>
      </c>
      <c r="O16" s="870"/>
    </row>
    <row r="17" spans="1:15" ht="15" customHeight="1">
      <c r="A17" s="81"/>
      <c r="B17" s="95" t="s">
        <v>57</v>
      </c>
      <c r="C17" s="835">
        <v>1.27</v>
      </c>
      <c r="D17" s="836">
        <f>'Vol Term Life'!F50</f>
        <v>0</v>
      </c>
      <c r="E17" s="99" t="str">
        <f t="shared" si="3"/>
        <v/>
      </c>
      <c r="F17" s="92" t="str">
        <f t="shared" si="0"/>
        <v/>
      </c>
      <c r="G17" s="83"/>
      <c r="H17" s="95" t="s">
        <v>57</v>
      </c>
      <c r="I17" s="835">
        <v>1.27</v>
      </c>
      <c r="J17" s="836">
        <f>'Vol Term Life'!C88</f>
        <v>1.21</v>
      </c>
      <c r="K17" s="99" t="str">
        <f t="shared" si="4"/>
        <v>Below</v>
      </c>
      <c r="L17" s="92">
        <f t="shared" si="1"/>
        <v>-1</v>
      </c>
      <c r="M17" s="81"/>
      <c r="N17" s="92">
        <f t="shared" si="2"/>
        <v>-1</v>
      </c>
      <c r="O17" s="870"/>
    </row>
    <row r="18" spans="1:15" ht="15" customHeight="1">
      <c r="A18" s="81"/>
      <c r="B18" s="95" t="s">
        <v>24</v>
      </c>
      <c r="C18" s="835">
        <v>2.06</v>
      </c>
      <c r="D18" s="836">
        <f>'Vol Term Life'!F51</f>
        <v>0</v>
      </c>
      <c r="E18" s="99" t="str">
        <f t="shared" si="3"/>
        <v/>
      </c>
      <c r="F18" s="92" t="str">
        <f t="shared" si="0"/>
        <v/>
      </c>
      <c r="G18" s="83"/>
      <c r="H18" s="95" t="s">
        <v>24</v>
      </c>
      <c r="I18" s="835">
        <v>2.06</v>
      </c>
      <c r="J18" s="836">
        <f>'Vol Term Life'!C89</f>
        <v>1.962</v>
      </c>
      <c r="K18" s="99" t="str">
        <f t="shared" si="4"/>
        <v>Below</v>
      </c>
      <c r="L18" s="92">
        <f t="shared" si="1"/>
        <v>-1</v>
      </c>
      <c r="M18" s="81"/>
      <c r="N18" s="92">
        <f t="shared" si="2"/>
        <v>-1</v>
      </c>
      <c r="O18" s="870"/>
    </row>
    <row r="19" spans="1:15" ht="15" customHeight="1">
      <c r="A19" s="81"/>
      <c r="B19" s="95" t="s">
        <v>25</v>
      </c>
      <c r="C19" s="835">
        <v>2.06</v>
      </c>
      <c r="D19" s="836">
        <f>'Vol Term Life'!F52</f>
        <v>0</v>
      </c>
      <c r="E19" s="99" t="str">
        <f t="shared" si="3"/>
        <v/>
      </c>
      <c r="F19" s="92" t="str">
        <f t="shared" si="0"/>
        <v/>
      </c>
      <c r="G19" s="83"/>
      <c r="H19" s="95" t="s">
        <v>25</v>
      </c>
      <c r="I19" s="835">
        <v>2.06</v>
      </c>
      <c r="J19" s="836">
        <f>'Vol Term Life'!C90</f>
        <v>1.962</v>
      </c>
      <c r="K19" s="99" t="str">
        <f t="shared" si="4"/>
        <v>Below</v>
      </c>
      <c r="L19" s="92">
        <f t="shared" si="1"/>
        <v>-1</v>
      </c>
      <c r="M19" s="81"/>
      <c r="N19" s="92">
        <f t="shared" si="2"/>
        <v>-1</v>
      </c>
      <c r="O19" s="870"/>
    </row>
    <row r="20" spans="1:15" ht="15" customHeight="1" thickBot="1">
      <c r="A20" s="81"/>
      <c r="B20" s="96" t="s">
        <v>26</v>
      </c>
      <c r="C20" s="837">
        <v>2.06</v>
      </c>
      <c r="D20" s="838">
        <f>'Vol Term Life'!F53</f>
        <v>0</v>
      </c>
      <c r="E20" s="100" t="str">
        <f t="shared" si="3"/>
        <v/>
      </c>
      <c r="F20" s="92" t="str">
        <f t="shared" si="0"/>
        <v/>
      </c>
      <c r="G20" s="83"/>
      <c r="H20" s="96" t="s">
        <v>26</v>
      </c>
      <c r="I20" s="837">
        <v>2.06</v>
      </c>
      <c r="J20" s="836">
        <f>'Vol Term Life'!C91</f>
        <v>1.962</v>
      </c>
      <c r="K20" s="99" t="str">
        <f t="shared" si="4"/>
        <v>Below</v>
      </c>
      <c r="L20" s="92">
        <f t="shared" si="1"/>
        <v>-1</v>
      </c>
      <c r="M20" s="81"/>
      <c r="N20" s="92">
        <f t="shared" si="2"/>
        <v>-1</v>
      </c>
      <c r="O20" s="870"/>
    </row>
    <row r="21" spans="1:15" ht="13.5" customHeight="1" thickBot="1">
      <c r="A21" s="81"/>
      <c r="B21" s="83"/>
      <c r="C21" s="83"/>
      <c r="D21" s="84"/>
      <c r="E21" s="83"/>
      <c r="F21" s="83"/>
      <c r="G21" s="83"/>
      <c r="H21" s="83"/>
      <c r="I21" s="83"/>
      <c r="J21" s="84"/>
      <c r="K21" s="83"/>
      <c r="L21" s="83"/>
      <c r="M21" s="81"/>
      <c r="N21" s="83"/>
      <c r="O21" s="870"/>
    </row>
    <row r="22" spans="1:15" s="875" customFormat="1" ht="15.95" customHeight="1" thickBot="1">
      <c r="A22" s="873"/>
      <c r="B22" s="1093" t="s">
        <v>199</v>
      </c>
      <c r="C22" s="1094"/>
      <c r="D22" s="1095"/>
      <c r="E22" s="85" t="str">
        <f>VLOOKUP(F22,$E$24:$F$25,2,FALSE)</f>
        <v>Yes</v>
      </c>
      <c r="F22" s="86" t="b">
        <f>OR(AND(OR(F8=1,F8=0,F8=""),OR(F9=1,F9=0,F9=""),OR(F10=1,F10=0,F10=""),OR(F11=1,F11=0,F11=""),OR(F12=1,F12=0,F12=""),OR(F13=1,F13=0,F13=""),OR(F14=1,F14=0,F14=""),OR(F15=1,F15=0,F15=""),OR(F16=1,F16=0,F16=""),OR(F17=1,F17=0,F17=""),OR(F18=1,F18=0,F18=""),OR(F19=1,F19=0,F19=""),OR(F20=1,F20=0,F20="")),AND(OR(F8=-1,F8=0,F8=""),OR(F9=-1,F9=0,F9=""),OR(F10=-1,F10=0,F10=""),OR(F11=-1,F11=0,F11=""),OR(F12=-1,F12=0,F12=""),OR(F13=-1,F13=0,F13=""),OR(F14=-1,F14=0,F14=""),OR(F15=-1,F15=0,F15=""),OR(F16=-1,F16=0,F16=""),OR(F17=-1,F17=0,F17=""),OR(F18=-1,F18=0,F18=""),OR(F19=-1,F19=0,F19=""),OR(F20=-1,F20=0,F20="")))</f>
        <v>1</v>
      </c>
      <c r="G22" s="87"/>
      <c r="H22" s="1093" t="s">
        <v>199</v>
      </c>
      <c r="I22" s="1094"/>
      <c r="J22" s="1095"/>
      <c r="K22" s="85" t="str">
        <f>VLOOKUP(L22,$K$24:$L$25,2,FALSE)</f>
        <v>Yes</v>
      </c>
      <c r="L22" s="86" t="b">
        <f>OR(AND(OR(L8=1,L8=0,L8=""),OR(L9=1,L9=0,L9=""),OR(L10=1,L10=0,L10=""),OR(L11=1,L11=0,L11=""),OR(L12=1,L12=0,L12=""),OR(L13=1,L13=0,L13=""),OR(L14=1,L14=0,L14=""),OR(L15=1,L15=0,L15=""),OR(L16=1,L16=0,L16=""),OR(L17=1,L17=0,L17=""),OR(L18=1,L18=0,L18=""),OR(L19=1,L19=0,L19=""),OR(L20=1,L20=0,L20="")),AND(OR(L8=-1,L8=0,L8=""),OR(L9=-1,L9=0,L9=""),OR(L10=-1,L10=0,L10=""),OR(L11=-1,L11=0,L11=""),OR(L12=-1,L12=0,L12=""),OR(L13=-1,L13=0,L13=""),OR(L14=-1,L14=0,L14=""),OR(L15=-1,L15=0,L15=""),OR(L16=-1,L16=0,L16=""),OR(L17=-1,L17=0,L17=""),OR(L18=-1,L18=0,L18=""),OR(L19=-1,L19=0,L19=""),OR(L20=-1,L20=0,L20="")))</f>
        <v>1</v>
      </c>
      <c r="M22" s="81"/>
      <c r="N22" s="86" t="b">
        <f>OR(AND(OR(N8=1,N8=0,N8=""),OR(N9=1,N9=0,N9=""),OR(N10=1,N10=0,N10=""),OR(N11=1,N11=0,N11=""),OR(N12=1,N12=0,N12=""),OR(N13=1,N13=0,N13=""),OR(N14=1,N14=0,N14=""),OR(N15=1,N15=0,N15=""),OR(N16=1,N16=0,N16=""),OR(N17=1,N17=0,N17=""),OR(N18=1,N18=0,N18=""),OR(N19=1,N19=0,N19=""),OR(N20=1,N20=0,N20="")))</f>
        <v>0</v>
      </c>
      <c r="O22" s="874"/>
    </row>
    <row r="23" spans="1:15" ht="21.6" hidden="1" customHeight="1">
      <c r="A23" s="81"/>
      <c r="B23" s="83"/>
      <c r="C23" s="83"/>
      <c r="D23" s="83"/>
      <c r="E23" s="88"/>
      <c r="F23" s="83"/>
      <c r="G23" s="83"/>
      <c r="H23" s="83"/>
      <c r="I23" s="83"/>
      <c r="J23" s="83"/>
      <c r="K23" s="88"/>
      <c r="L23" s="83"/>
      <c r="M23" s="81"/>
      <c r="N23" s="83"/>
      <c r="O23" s="870"/>
    </row>
    <row r="24" spans="1:15" ht="15" hidden="1">
      <c r="A24" s="81"/>
      <c r="B24" s="83"/>
      <c r="C24" s="83"/>
      <c r="D24" s="83"/>
      <c r="E24" s="88" t="b">
        <v>1</v>
      </c>
      <c r="F24" s="83" t="s">
        <v>62</v>
      </c>
      <c r="G24" s="83"/>
      <c r="H24" s="83"/>
      <c r="I24" s="83"/>
      <c r="J24" s="83"/>
      <c r="K24" s="88" t="b">
        <v>1</v>
      </c>
      <c r="L24" s="83" t="s">
        <v>62</v>
      </c>
      <c r="M24" s="81"/>
      <c r="N24" s="83"/>
      <c r="O24" s="870"/>
    </row>
    <row r="25" spans="1:15" ht="15" hidden="1">
      <c r="A25" s="81"/>
      <c r="B25" s="83"/>
      <c r="C25" s="83"/>
      <c r="D25" s="83"/>
      <c r="E25" s="88" t="b">
        <v>0</v>
      </c>
      <c r="F25" s="83" t="s">
        <v>61</v>
      </c>
      <c r="G25" s="83"/>
      <c r="H25" s="83"/>
      <c r="I25" s="83"/>
      <c r="J25" s="83"/>
      <c r="K25" s="88" t="b">
        <v>0</v>
      </c>
      <c r="L25" s="83" t="s">
        <v>61</v>
      </c>
      <c r="M25" s="81"/>
      <c r="N25" s="83"/>
      <c r="O25" s="870"/>
    </row>
    <row r="26" spans="1:15" ht="12.75" customHeight="1">
      <c r="A26" s="81"/>
      <c r="B26" s="871" t="s">
        <v>418</v>
      </c>
      <c r="C26" s="871"/>
      <c r="D26" s="871"/>
      <c r="E26" s="871"/>
      <c r="F26" s="871"/>
      <c r="G26" s="871"/>
      <c r="H26" s="871"/>
      <c r="I26" s="871"/>
      <c r="J26" s="871"/>
      <c r="K26" s="871"/>
      <c r="L26" s="871"/>
      <c r="M26" s="81"/>
      <c r="N26" s="89"/>
      <c r="O26" s="876"/>
    </row>
    <row r="27" spans="1:15" ht="13.5" customHeight="1">
      <c r="A27" s="81"/>
      <c r="B27" s="83"/>
      <c r="C27" s="83"/>
      <c r="D27" s="83"/>
      <c r="E27" s="88"/>
      <c r="F27" s="83"/>
      <c r="G27" s="83"/>
      <c r="H27" s="83"/>
      <c r="I27" s="83"/>
      <c r="J27" s="83"/>
      <c r="K27" s="88"/>
      <c r="L27" s="83"/>
      <c r="M27" s="81"/>
      <c r="N27" s="83"/>
      <c r="O27" s="870"/>
    </row>
    <row r="28" spans="1:15" ht="15" hidden="1" customHeight="1" thickBot="1">
      <c r="A28" s="81"/>
      <c r="B28" s="1097" t="s">
        <v>200</v>
      </c>
      <c r="C28" s="1098"/>
      <c r="D28" s="1098"/>
      <c r="E28" s="1098"/>
      <c r="F28" s="81"/>
      <c r="G28" s="81"/>
      <c r="H28" s="1097" t="s">
        <v>201</v>
      </c>
      <c r="I28" s="1098"/>
      <c r="J28" s="1098"/>
      <c r="K28" s="1098"/>
      <c r="L28" s="81"/>
      <c r="M28" s="81"/>
      <c r="N28" s="81"/>
      <c r="O28" s="870"/>
    </row>
    <row r="29" spans="1:15" ht="15" hidden="1" customHeight="1">
      <c r="A29" s="81"/>
      <c r="B29" s="93"/>
      <c r="C29" s="94" t="s">
        <v>196</v>
      </c>
      <c r="D29" s="94" t="s">
        <v>197</v>
      </c>
      <c r="E29" s="97" t="s">
        <v>141</v>
      </c>
      <c r="F29" s="98"/>
      <c r="G29" s="83"/>
      <c r="H29" s="93"/>
      <c r="I29" s="94" t="s">
        <v>196</v>
      </c>
      <c r="J29" s="94" t="s">
        <v>197</v>
      </c>
      <c r="K29" s="97" t="s">
        <v>141</v>
      </c>
      <c r="L29" s="98"/>
      <c r="M29" s="81"/>
      <c r="N29" s="89"/>
      <c r="O29" s="870"/>
    </row>
    <row r="30" spans="1:15" ht="15" hidden="1" customHeight="1">
      <c r="A30" s="81"/>
      <c r="B30" s="95" t="s">
        <v>198</v>
      </c>
      <c r="C30" s="835">
        <v>0.05</v>
      </c>
      <c r="D30" s="836"/>
      <c r="E30" s="99" t="str">
        <f>IF($D30&gt;$C30,"Above",IF($D30=$C30,"Equal",IF($D30=0,"",IF($D30="","",IF($D30&lt;$C30,"Below",)))))</f>
        <v/>
      </c>
      <c r="F30" s="877" t="str">
        <f t="shared" ref="F30:F42" si="5">IF(E30="Above",1,IF(E30="Equal",0,IF(E30="Below",-1,"")))</f>
        <v/>
      </c>
      <c r="G30" s="83"/>
      <c r="H30" s="95" t="s">
        <v>198</v>
      </c>
      <c r="I30" s="835">
        <v>0.05</v>
      </c>
      <c r="J30" s="836"/>
      <c r="K30" s="99" t="str">
        <f>IF(J30&gt;I30,"Above",IF(J30=I30,"Equal",IF(J30=0,"",IF(J30="","",IF(J30&lt;I30,"Below",)))))</f>
        <v/>
      </c>
      <c r="L30" s="877" t="str">
        <f t="shared" ref="L30:L42" si="6">IF(K30="Above",1,IF(K30="Equal",0,IF(K30="Below",-1,"")))</f>
        <v/>
      </c>
      <c r="M30" s="81"/>
      <c r="N30" s="877" t="str">
        <f>IF(K30="Above",1,IF(K30="Equal",0,IF(K30="Below",-1,"")))</f>
        <v/>
      </c>
      <c r="O30" s="870"/>
    </row>
    <row r="31" spans="1:15" ht="15" hidden="1" customHeight="1">
      <c r="A31" s="81"/>
      <c r="B31" s="95" t="s">
        <v>16</v>
      </c>
      <c r="C31" s="835">
        <v>0.06</v>
      </c>
      <c r="D31" s="836"/>
      <c r="E31" s="99" t="str">
        <f t="shared" ref="E31:E41" si="7">IF($D31&gt;$C31,"Above",IF($D31=$C31,"Equal",IF($D31=0,"",IF($D31="","",IF($D31&lt;$C31,"Below",)))))</f>
        <v/>
      </c>
      <c r="F31" s="877" t="str">
        <f t="shared" si="5"/>
        <v/>
      </c>
      <c r="G31" s="83"/>
      <c r="H31" s="95" t="s">
        <v>16</v>
      </c>
      <c r="I31" s="835">
        <v>0.06</v>
      </c>
      <c r="J31" s="836"/>
      <c r="K31" s="99" t="str">
        <f t="shared" ref="K31:K42" si="8">IF(J31&gt;I31,"Above",IF(J31=I31,"Equal",IF(J31=0,"",IF(J31="","",IF(J31&lt;I31,"Below",)))))</f>
        <v/>
      </c>
      <c r="L31" s="877" t="str">
        <f t="shared" si="6"/>
        <v/>
      </c>
      <c r="M31" s="81"/>
      <c r="N31" s="877" t="str">
        <f t="shared" ref="N31:N42" si="9">IF(K31="Above",1,IF(K31="Equal",0,IF(K31="Below",-1,"")))</f>
        <v/>
      </c>
      <c r="O31" s="870"/>
    </row>
    <row r="32" spans="1:15" ht="15" hidden="1" customHeight="1">
      <c r="A32" s="81"/>
      <c r="B32" s="95" t="s">
        <v>17</v>
      </c>
      <c r="C32" s="835">
        <v>0.08</v>
      </c>
      <c r="D32" s="836"/>
      <c r="E32" s="99" t="str">
        <f t="shared" si="7"/>
        <v/>
      </c>
      <c r="F32" s="877" t="str">
        <f t="shared" si="5"/>
        <v/>
      </c>
      <c r="G32" s="83"/>
      <c r="H32" s="95" t="s">
        <v>17</v>
      </c>
      <c r="I32" s="835">
        <v>0.08</v>
      </c>
      <c r="J32" s="836"/>
      <c r="K32" s="99" t="str">
        <f t="shared" si="8"/>
        <v/>
      </c>
      <c r="L32" s="877" t="str">
        <f t="shared" si="6"/>
        <v/>
      </c>
      <c r="M32" s="81"/>
      <c r="N32" s="877" t="str">
        <f t="shared" si="9"/>
        <v/>
      </c>
      <c r="O32" s="870"/>
    </row>
    <row r="33" spans="1:15" ht="15" hidden="1" customHeight="1">
      <c r="A33" s="81"/>
      <c r="B33" s="95" t="s">
        <v>18</v>
      </c>
      <c r="C33" s="835">
        <v>0.09</v>
      </c>
      <c r="D33" s="836"/>
      <c r="E33" s="99" t="str">
        <f t="shared" si="7"/>
        <v/>
      </c>
      <c r="F33" s="877" t="str">
        <f t="shared" si="5"/>
        <v/>
      </c>
      <c r="G33" s="83"/>
      <c r="H33" s="95" t="s">
        <v>18</v>
      </c>
      <c r="I33" s="835">
        <v>0.09</v>
      </c>
      <c r="J33" s="836"/>
      <c r="K33" s="99" t="str">
        <f t="shared" si="8"/>
        <v/>
      </c>
      <c r="L33" s="877" t="str">
        <f t="shared" si="6"/>
        <v/>
      </c>
      <c r="M33" s="81"/>
      <c r="N33" s="877" t="str">
        <f t="shared" si="9"/>
        <v/>
      </c>
      <c r="O33" s="870"/>
    </row>
    <row r="34" spans="1:15" ht="15" hidden="1" customHeight="1">
      <c r="A34" s="81"/>
      <c r="B34" s="95" t="s">
        <v>19</v>
      </c>
      <c r="C34" s="835">
        <v>0.1</v>
      </c>
      <c r="D34" s="836"/>
      <c r="E34" s="99" t="str">
        <f t="shared" si="7"/>
        <v/>
      </c>
      <c r="F34" s="877" t="str">
        <f t="shared" si="5"/>
        <v/>
      </c>
      <c r="G34" s="83"/>
      <c r="H34" s="95" t="s">
        <v>19</v>
      </c>
      <c r="I34" s="835">
        <v>0.1</v>
      </c>
      <c r="J34" s="836"/>
      <c r="K34" s="99" t="str">
        <f t="shared" si="8"/>
        <v/>
      </c>
      <c r="L34" s="877" t="str">
        <f t="shared" si="6"/>
        <v/>
      </c>
      <c r="M34" s="81"/>
      <c r="N34" s="877" t="str">
        <f t="shared" si="9"/>
        <v/>
      </c>
      <c r="O34" s="870"/>
    </row>
    <row r="35" spans="1:15" ht="15" hidden="1" customHeight="1">
      <c r="A35" s="81"/>
      <c r="B35" s="95" t="s">
        <v>20</v>
      </c>
      <c r="C35" s="835">
        <v>0.15</v>
      </c>
      <c r="D35" s="836"/>
      <c r="E35" s="99" t="str">
        <f t="shared" si="7"/>
        <v/>
      </c>
      <c r="F35" s="877" t="str">
        <f t="shared" si="5"/>
        <v/>
      </c>
      <c r="G35" s="83"/>
      <c r="H35" s="95" t="s">
        <v>20</v>
      </c>
      <c r="I35" s="835">
        <v>0.15</v>
      </c>
      <c r="J35" s="836"/>
      <c r="K35" s="99" t="str">
        <f t="shared" si="8"/>
        <v/>
      </c>
      <c r="L35" s="877" t="str">
        <f t="shared" si="6"/>
        <v/>
      </c>
      <c r="M35" s="81"/>
      <c r="N35" s="877" t="str">
        <f t="shared" si="9"/>
        <v/>
      </c>
      <c r="O35" s="870"/>
    </row>
    <row r="36" spans="1:15" ht="15" hidden="1" customHeight="1">
      <c r="A36" s="81"/>
      <c r="B36" s="95" t="s">
        <v>21</v>
      </c>
      <c r="C36" s="835">
        <v>0.23</v>
      </c>
      <c r="D36" s="836"/>
      <c r="E36" s="99" t="str">
        <f t="shared" si="7"/>
        <v/>
      </c>
      <c r="F36" s="877" t="str">
        <f t="shared" si="5"/>
        <v/>
      </c>
      <c r="G36" s="83"/>
      <c r="H36" s="95" t="s">
        <v>21</v>
      </c>
      <c r="I36" s="835">
        <v>0.23</v>
      </c>
      <c r="J36" s="836"/>
      <c r="K36" s="99" t="str">
        <f t="shared" si="8"/>
        <v/>
      </c>
      <c r="L36" s="877" t="str">
        <f t="shared" si="6"/>
        <v/>
      </c>
      <c r="M36" s="81"/>
      <c r="N36" s="877" t="str">
        <f t="shared" si="9"/>
        <v/>
      </c>
      <c r="O36" s="870"/>
    </row>
    <row r="37" spans="1:15" ht="15" hidden="1" customHeight="1">
      <c r="A37" s="81"/>
      <c r="B37" s="95" t="s">
        <v>22</v>
      </c>
      <c r="C37" s="835">
        <v>0.43</v>
      </c>
      <c r="D37" s="836"/>
      <c r="E37" s="99" t="str">
        <f t="shared" si="7"/>
        <v/>
      </c>
      <c r="F37" s="877" t="str">
        <f t="shared" si="5"/>
        <v/>
      </c>
      <c r="G37" s="83"/>
      <c r="H37" s="95" t="s">
        <v>22</v>
      </c>
      <c r="I37" s="835">
        <v>0.43</v>
      </c>
      <c r="J37" s="836"/>
      <c r="K37" s="99" t="str">
        <f t="shared" si="8"/>
        <v/>
      </c>
      <c r="L37" s="877" t="str">
        <f t="shared" si="6"/>
        <v/>
      </c>
      <c r="M37" s="81"/>
      <c r="N37" s="877" t="str">
        <f t="shared" si="9"/>
        <v/>
      </c>
      <c r="O37" s="870"/>
    </row>
    <row r="38" spans="1:15" ht="15" hidden="1" customHeight="1">
      <c r="A38" s="81"/>
      <c r="B38" s="95" t="s">
        <v>23</v>
      </c>
      <c r="C38" s="835">
        <v>0.66</v>
      </c>
      <c r="D38" s="836"/>
      <c r="E38" s="99" t="str">
        <f t="shared" si="7"/>
        <v/>
      </c>
      <c r="F38" s="877" t="str">
        <f t="shared" si="5"/>
        <v/>
      </c>
      <c r="G38" s="83"/>
      <c r="H38" s="95" t="s">
        <v>23</v>
      </c>
      <c r="I38" s="835">
        <v>0.66</v>
      </c>
      <c r="J38" s="836"/>
      <c r="K38" s="99" t="str">
        <f t="shared" si="8"/>
        <v/>
      </c>
      <c r="L38" s="877" t="str">
        <f t="shared" si="6"/>
        <v/>
      </c>
      <c r="M38" s="81"/>
      <c r="N38" s="877" t="str">
        <f t="shared" si="9"/>
        <v/>
      </c>
      <c r="O38" s="870"/>
    </row>
    <row r="39" spans="1:15" ht="15" hidden="1" customHeight="1">
      <c r="A39" s="81"/>
      <c r="B39" s="95" t="s">
        <v>57</v>
      </c>
      <c r="C39" s="835">
        <v>1.27</v>
      </c>
      <c r="D39" s="836"/>
      <c r="E39" s="99" t="str">
        <f t="shared" si="7"/>
        <v/>
      </c>
      <c r="F39" s="877" t="str">
        <f t="shared" si="5"/>
        <v/>
      </c>
      <c r="G39" s="83"/>
      <c r="H39" s="95" t="s">
        <v>57</v>
      </c>
      <c r="I39" s="835">
        <v>1.27</v>
      </c>
      <c r="J39" s="836"/>
      <c r="K39" s="99" t="str">
        <f t="shared" si="8"/>
        <v/>
      </c>
      <c r="L39" s="877" t="str">
        <f t="shared" si="6"/>
        <v/>
      </c>
      <c r="M39" s="81"/>
      <c r="N39" s="877" t="str">
        <f t="shared" si="9"/>
        <v/>
      </c>
      <c r="O39" s="870"/>
    </row>
    <row r="40" spans="1:15" ht="15" hidden="1" customHeight="1">
      <c r="A40" s="81"/>
      <c r="B40" s="95" t="s">
        <v>24</v>
      </c>
      <c r="C40" s="835">
        <v>2.06</v>
      </c>
      <c r="D40" s="836"/>
      <c r="E40" s="99" t="str">
        <f t="shared" si="7"/>
        <v/>
      </c>
      <c r="F40" s="877" t="str">
        <f t="shared" si="5"/>
        <v/>
      </c>
      <c r="G40" s="83"/>
      <c r="H40" s="95" t="s">
        <v>24</v>
      </c>
      <c r="I40" s="835">
        <v>2.06</v>
      </c>
      <c r="J40" s="836"/>
      <c r="K40" s="99" t="str">
        <f t="shared" si="8"/>
        <v/>
      </c>
      <c r="L40" s="877" t="str">
        <f t="shared" si="6"/>
        <v/>
      </c>
      <c r="M40" s="81"/>
      <c r="N40" s="877" t="str">
        <f t="shared" si="9"/>
        <v/>
      </c>
      <c r="O40" s="870"/>
    </row>
    <row r="41" spans="1:15" ht="15" hidden="1" customHeight="1">
      <c r="A41" s="81"/>
      <c r="B41" s="95" t="s">
        <v>25</v>
      </c>
      <c r="C41" s="835">
        <v>2.06</v>
      </c>
      <c r="D41" s="836"/>
      <c r="E41" s="99" t="str">
        <f t="shared" si="7"/>
        <v/>
      </c>
      <c r="F41" s="877" t="str">
        <f t="shared" si="5"/>
        <v/>
      </c>
      <c r="G41" s="83"/>
      <c r="H41" s="95" t="s">
        <v>25</v>
      </c>
      <c r="I41" s="835">
        <v>2.06</v>
      </c>
      <c r="J41" s="836"/>
      <c r="K41" s="99" t="str">
        <f t="shared" si="8"/>
        <v/>
      </c>
      <c r="L41" s="877" t="str">
        <f t="shared" si="6"/>
        <v/>
      </c>
      <c r="M41" s="81"/>
      <c r="N41" s="877" t="str">
        <f t="shared" si="9"/>
        <v/>
      </c>
      <c r="O41" s="870"/>
    </row>
    <row r="42" spans="1:15" ht="15" hidden="1" customHeight="1" thickBot="1">
      <c r="A42" s="81"/>
      <c r="B42" s="96" t="s">
        <v>26</v>
      </c>
      <c r="C42" s="837">
        <v>2.06</v>
      </c>
      <c r="D42" s="838"/>
      <c r="E42" s="100" t="str">
        <f>IF($D42&gt;$C42,"Above",IF($D42=$C42,"Equal",IF($D42=0,"",IF($D42="","",IF($D42&lt;$C42,"Below",)))))</f>
        <v/>
      </c>
      <c r="F42" s="877" t="str">
        <f t="shared" si="5"/>
        <v/>
      </c>
      <c r="G42" s="83"/>
      <c r="H42" s="96" t="s">
        <v>26</v>
      </c>
      <c r="I42" s="837">
        <v>2.06</v>
      </c>
      <c r="J42" s="838"/>
      <c r="K42" s="100" t="str">
        <f t="shared" si="8"/>
        <v/>
      </c>
      <c r="L42" s="877" t="str">
        <f t="shared" si="6"/>
        <v/>
      </c>
      <c r="M42" s="81"/>
      <c r="N42" s="877" t="str">
        <f t="shared" si="9"/>
        <v/>
      </c>
    </row>
    <row r="43" spans="1:15" ht="13.5" hidden="1" customHeight="1" thickBot="1">
      <c r="A43" s="81"/>
      <c r="B43" s="83"/>
      <c r="C43" s="83"/>
      <c r="D43" s="84"/>
      <c r="E43" s="83"/>
      <c r="F43" s="83"/>
      <c r="G43" s="83"/>
      <c r="H43" s="83"/>
      <c r="I43" s="83"/>
      <c r="J43" s="84"/>
      <c r="K43" s="83"/>
      <c r="L43" s="83"/>
      <c r="M43" s="81"/>
      <c r="N43" s="83"/>
    </row>
    <row r="44" spans="1:15" s="271" customFormat="1" ht="15.95" hidden="1" customHeight="1" thickBot="1">
      <c r="A44" s="878"/>
      <c r="B44" s="90"/>
      <c r="C44" s="90"/>
      <c r="D44" s="1093" t="s">
        <v>202</v>
      </c>
      <c r="E44" s="1094"/>
      <c r="F44" s="1094"/>
      <c r="G44" s="1095"/>
      <c r="H44" s="85" t="s">
        <v>62</v>
      </c>
      <c r="I44" s="90"/>
      <c r="J44" s="90"/>
      <c r="K44" s="90"/>
      <c r="L44" s="90"/>
      <c r="M44" s="81"/>
      <c r="N44" s="91" t="b">
        <f>OR(AND(OR(F30=1,F30=0,F30=""),OR(F31=1,F31=0,F31=""),OR(F32=1,F32=0,F32=""),OR(F33=1,F33=0,F33=""),OR(F34=1,F34=0,F34=""),OR(F35=1,F35=0,F35=""),OR(F36=1,F36=0,F36=""),OR(F37=1,F37=0,F37=""),OR(F38=1,F38=0,F38=""),OR(F39=1,F39=0,F39=""),OR(F40=1,F40=0,F40=""),OR(F41=1,F41=0,F41=""),OR(F42=1,F42=0,F42=""),OR(N30=1,N30=0,N30=""),OR(N31=1,N31=0,N31=""),OR(N32=1,N32=0,N32=""),OR(N33=1,N33=0,N33=""),OR(N34=1,N34=0,N34=""),OR(N35=1,N35=0,N35=""),OR(N36=1,N36=0,N36=""),OR(N37=1,N37=0,N37=""),OR(N38=1,N38=0,N38=""),OR(N39=1,N39=0,N39=""),OR(N40=1,N40=0,N40=""),OR(N41=1,N41=0,N41=""),OR(N42=1,N42=0,N42="")),AND(OR(F30=-1,F30=0,F30=""),OR(F31=-1,F31=0,F31=""),OR(F32=-1,F32=0,F32=""),OR(F33=-1,F33=0,F33=""),OR(F34=-1,F34=0,F34=""),OR(F35=-1,F35=0,F35=""),OR(F36=-1,F36=0,F36=""),OR(F37=-1,F37=0,F37=""),OR(F38=-1,F38=0,F38=""),OR(F39=-1,F39=0,F39=""),OR(F40=-1,F40=0,F40=""),OR(F41=-1,F41=0,F41=""),OR(F42=-1,F42=0,F42=""),OR(N30=-1,N30=0,N30=""),OR(N31=-1,N31=0,N31=""),OR(N32=-1,N32=0,N32=""),OR(N33=-1,N33=0,N33=""),OR(N34=-1,N34=0,N34=""),OR(N35=-1,N35=0,N35=""),OR(N36=-1,N36=0,N36=""),OR(N37=-1,N37=0,N37=""),OR(N38=-1,N38=0,N38=""),OR(N39=-1,N39=0,N39=""),OR(N40=-1,N40=0,N40=""),OR(N41=-1,N41=0,N41=""),OR(N42=-1,N42=0,N42="")))</f>
        <v>1</v>
      </c>
    </row>
    <row r="45" spans="1:15" ht="13.5" hidden="1" customHeight="1">
      <c r="A45" s="81"/>
      <c r="B45" s="83"/>
      <c r="C45" s="83"/>
      <c r="D45" s="84"/>
      <c r="E45" s="83"/>
      <c r="F45" s="83"/>
      <c r="G45" s="83"/>
      <c r="H45" s="83"/>
      <c r="I45" s="83"/>
      <c r="J45" s="84"/>
      <c r="K45" s="83"/>
      <c r="L45" s="83"/>
      <c r="M45" s="81"/>
    </row>
  </sheetData>
  <sheetProtection selectLockedCells="1"/>
  <mergeCells count="9">
    <mergeCell ref="D44:G44"/>
    <mergeCell ref="B1:D1"/>
    <mergeCell ref="B28:E28"/>
    <mergeCell ref="H28:K28"/>
    <mergeCell ref="B2:K2"/>
    <mergeCell ref="B6:E6"/>
    <mergeCell ref="B22:D22"/>
    <mergeCell ref="H6:K6"/>
    <mergeCell ref="H22:J22"/>
  </mergeCells>
  <conditionalFormatting sqref="E22">
    <cfRule type="containsText" dxfId="387" priority="11" operator="containsText" text="Yes">
      <formula>NOT(ISERROR(SEARCH("Yes",E22)))</formula>
    </cfRule>
    <cfRule type="containsText" dxfId="386" priority="12" operator="containsText" text="No">
      <formula>NOT(ISERROR(SEARCH("No",E22)))</formula>
    </cfRule>
  </conditionalFormatting>
  <conditionalFormatting sqref="M22">
    <cfRule type="containsText" dxfId="385" priority="9" operator="containsText" text="Yes">
      <formula>NOT(ISERROR(SEARCH("Yes",M22)))</formula>
    </cfRule>
    <cfRule type="containsText" dxfId="384" priority="10" operator="containsText" text="No">
      <formula>NOT(ISERROR(SEARCH("No",M22)))</formula>
    </cfRule>
  </conditionalFormatting>
  <conditionalFormatting sqref="H44">
    <cfRule type="containsText" dxfId="383" priority="7" operator="containsText" text="Yes">
      <formula>NOT(ISERROR(SEARCH("Yes",H44)))</formula>
    </cfRule>
    <cfRule type="containsText" dxfId="382" priority="8" operator="containsText" text="No">
      <formula>NOT(ISERROR(SEARCH("No",H44)))</formula>
    </cfRule>
  </conditionalFormatting>
  <conditionalFormatting sqref="K22">
    <cfRule type="containsText" dxfId="381" priority="1" operator="containsText" text="Yes">
      <formula>NOT(ISERROR(SEARCH("Yes",K22)))</formula>
    </cfRule>
    <cfRule type="containsText" dxfId="380" priority="2" operator="containsText" text="No">
      <formula>NOT(ISERROR(SEARCH("No",K22)))</formula>
    </cfRule>
  </conditionalFormatting>
  <printOptions horizontalCentered="1" verticalCentered="1"/>
  <pageMargins left="0.25" right="0.25" top="0.75" bottom="0.75" header="0.3" footer="0.3"/>
  <pageSetup scale="84" orientation="landscape" r:id="rId1"/>
  <headerFooter>
    <oddFooter>&amp;L&amp;G&amp;C&amp;P</oddFooter>
  </headerFooter>
  <ignoredErrors>
    <ignoredError sqref="D8:D20" unlockedFormula="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A1:WVH30"/>
  <sheetViews>
    <sheetView showGridLines="0" topLeftCell="A14" zoomScale="80" zoomScaleNormal="80" zoomScaleSheetLayoutView="80" workbookViewId="0">
      <selection activeCell="C22" sqref="C22:D22"/>
    </sheetView>
  </sheetViews>
  <sheetFormatPr defaultColWidth="0" defaultRowHeight="12.75" zeroHeight="1"/>
  <cols>
    <col min="1" max="1" width="2.7109375" style="488" customWidth="1"/>
    <col min="2" max="2" width="61.85546875" style="488" customWidth="1"/>
    <col min="3" max="3" width="48" style="488" customWidth="1"/>
    <col min="4" max="5" width="44.7109375" style="489" customWidth="1"/>
    <col min="6" max="6" width="2.7109375" style="488" customWidth="1"/>
    <col min="7" max="250" width="8.85546875" style="488" hidden="1"/>
    <col min="251" max="251" width="61.85546875" style="488" hidden="1"/>
    <col min="252" max="252" width="12.7109375" style="488" hidden="1"/>
    <col min="253" max="253" width="69.85546875" style="488" hidden="1"/>
    <col min="254" max="255" width="8.85546875" style="488" hidden="1"/>
    <col min="256" max="256" width="37.5703125" style="488" hidden="1"/>
    <col min="257" max="506" width="8.85546875" style="488" hidden="1"/>
    <col min="507" max="507" width="61.85546875" style="488" hidden="1"/>
    <col min="508" max="508" width="12.7109375" style="488" hidden="1"/>
    <col min="509" max="509" width="69.85546875" style="488" hidden="1"/>
    <col min="510" max="511" width="8.85546875" style="488" hidden="1"/>
    <col min="512" max="512" width="37.5703125" style="488" hidden="1"/>
    <col min="513" max="762" width="8.85546875" style="488" hidden="1"/>
    <col min="763" max="763" width="61.85546875" style="488" hidden="1"/>
    <col min="764" max="764" width="12.7109375" style="488" hidden="1"/>
    <col min="765" max="765" width="69.85546875" style="488" hidden="1"/>
    <col min="766" max="767" width="8.85546875" style="488" hidden="1"/>
    <col min="768" max="768" width="37.5703125" style="488" hidden="1"/>
    <col min="769" max="1018" width="8.85546875" style="488" hidden="1"/>
    <col min="1019" max="1019" width="61.85546875" style="488" hidden="1"/>
    <col min="1020" max="1020" width="12.7109375" style="488" hidden="1"/>
    <col min="1021" max="1021" width="69.85546875" style="488" hidden="1"/>
    <col min="1022" max="1023" width="8.85546875" style="488" hidden="1"/>
    <col min="1024" max="1024" width="37.5703125" style="488" hidden="1"/>
    <col min="1025" max="1274" width="8.85546875" style="488" hidden="1"/>
    <col min="1275" max="1275" width="61.85546875" style="488" hidden="1"/>
    <col min="1276" max="1276" width="12.7109375" style="488" hidden="1"/>
    <col min="1277" max="1277" width="69.85546875" style="488" hidden="1"/>
    <col min="1278" max="1279" width="8.85546875" style="488" hidden="1"/>
    <col min="1280" max="1280" width="37.5703125" style="488" hidden="1"/>
    <col min="1281" max="1530" width="8.85546875" style="488" hidden="1"/>
    <col min="1531" max="1531" width="61.85546875" style="488" hidden="1"/>
    <col min="1532" max="1532" width="12.7109375" style="488" hidden="1"/>
    <col min="1533" max="1533" width="69.85546875" style="488" hidden="1"/>
    <col min="1534" max="1535" width="8.85546875" style="488" hidden="1"/>
    <col min="1536" max="1536" width="37.5703125" style="488" hidden="1"/>
    <col min="1537" max="1786" width="8.85546875" style="488" hidden="1"/>
    <col min="1787" max="1787" width="61.85546875" style="488" hidden="1"/>
    <col min="1788" max="1788" width="12.7109375" style="488" hidden="1"/>
    <col min="1789" max="1789" width="69.85546875" style="488" hidden="1"/>
    <col min="1790" max="1791" width="8.85546875" style="488" hidden="1"/>
    <col min="1792" max="1792" width="37.5703125" style="488" hidden="1"/>
    <col min="1793" max="2042" width="8.85546875" style="488" hidden="1"/>
    <col min="2043" max="2043" width="61.85546875" style="488" hidden="1"/>
    <col min="2044" max="2044" width="12.7109375" style="488" hidden="1"/>
    <col min="2045" max="2045" width="69.85546875" style="488" hidden="1"/>
    <col min="2046" max="2047" width="8.85546875" style="488" hidden="1"/>
    <col min="2048" max="2048" width="37.5703125" style="488" hidden="1"/>
    <col min="2049" max="2298" width="8.85546875" style="488" hidden="1"/>
    <col min="2299" max="2299" width="61.85546875" style="488" hidden="1"/>
    <col min="2300" max="2300" width="12.7109375" style="488" hidden="1"/>
    <col min="2301" max="2301" width="69.85546875" style="488" hidden="1"/>
    <col min="2302" max="2303" width="8.85546875" style="488" hidden="1"/>
    <col min="2304" max="2304" width="37.5703125" style="488" hidden="1"/>
    <col min="2305" max="2554" width="8.85546875" style="488" hidden="1"/>
    <col min="2555" max="2555" width="61.85546875" style="488" hidden="1"/>
    <col min="2556" max="2556" width="12.7109375" style="488" hidden="1"/>
    <col min="2557" max="2557" width="69.85546875" style="488" hidden="1"/>
    <col min="2558" max="2559" width="8.85546875" style="488" hidden="1"/>
    <col min="2560" max="2560" width="37.5703125" style="488" hidden="1"/>
    <col min="2561" max="2810" width="8.85546875" style="488" hidden="1"/>
    <col min="2811" max="2811" width="61.85546875" style="488" hidden="1"/>
    <col min="2812" max="2812" width="12.7109375" style="488" hidden="1"/>
    <col min="2813" max="2813" width="69.85546875" style="488" hidden="1"/>
    <col min="2814" max="2815" width="8.85546875" style="488" hidden="1"/>
    <col min="2816" max="2816" width="37.5703125" style="488" hidden="1"/>
    <col min="2817" max="3066" width="8.85546875" style="488" hidden="1"/>
    <col min="3067" max="3067" width="61.85546875" style="488" hidden="1"/>
    <col min="3068" max="3068" width="12.7109375" style="488" hidden="1"/>
    <col min="3069" max="3069" width="69.85546875" style="488" hidden="1"/>
    <col min="3070" max="3071" width="8.85546875" style="488" hidden="1"/>
    <col min="3072" max="3072" width="37.5703125" style="488" hidden="1"/>
    <col min="3073" max="3322" width="8.85546875" style="488" hidden="1"/>
    <col min="3323" max="3323" width="61.85546875" style="488" hidden="1"/>
    <col min="3324" max="3324" width="12.7109375" style="488" hidden="1"/>
    <col min="3325" max="3325" width="69.85546875" style="488" hidden="1"/>
    <col min="3326" max="3327" width="8.85546875" style="488" hidden="1"/>
    <col min="3328" max="3328" width="37.5703125" style="488" hidden="1"/>
    <col min="3329" max="3578" width="8.85546875" style="488" hidden="1"/>
    <col min="3579" max="3579" width="61.85546875" style="488" hidden="1"/>
    <col min="3580" max="3580" width="12.7109375" style="488" hidden="1"/>
    <col min="3581" max="3581" width="69.85546875" style="488" hidden="1"/>
    <col min="3582" max="3583" width="8.85546875" style="488" hidden="1"/>
    <col min="3584" max="3584" width="37.5703125" style="488" hidden="1"/>
    <col min="3585" max="3834" width="8.85546875" style="488" hidden="1"/>
    <col min="3835" max="3835" width="61.85546875" style="488" hidden="1"/>
    <col min="3836" max="3836" width="12.7109375" style="488" hidden="1"/>
    <col min="3837" max="3837" width="69.85546875" style="488" hidden="1"/>
    <col min="3838" max="3839" width="8.85546875" style="488" hidden="1"/>
    <col min="3840" max="3840" width="37.5703125" style="488" hidden="1"/>
    <col min="3841" max="4090" width="8.85546875" style="488" hidden="1"/>
    <col min="4091" max="4091" width="61.85546875" style="488" hidden="1"/>
    <col min="4092" max="4092" width="12.7109375" style="488" hidden="1"/>
    <col min="4093" max="4093" width="69.85546875" style="488" hidden="1"/>
    <col min="4094" max="4095" width="8.85546875" style="488" hidden="1"/>
    <col min="4096" max="4096" width="37.5703125" style="488" hidden="1"/>
    <col min="4097" max="4346" width="8.85546875" style="488" hidden="1"/>
    <col min="4347" max="4347" width="61.85546875" style="488" hidden="1"/>
    <col min="4348" max="4348" width="12.7109375" style="488" hidden="1"/>
    <col min="4349" max="4349" width="69.85546875" style="488" hidden="1"/>
    <col min="4350" max="4351" width="8.85546875" style="488" hidden="1"/>
    <col min="4352" max="4352" width="37.5703125" style="488" hidden="1"/>
    <col min="4353" max="4602" width="8.85546875" style="488" hidden="1"/>
    <col min="4603" max="4603" width="61.85546875" style="488" hidden="1"/>
    <col min="4604" max="4604" width="12.7109375" style="488" hidden="1"/>
    <col min="4605" max="4605" width="69.85546875" style="488" hidden="1"/>
    <col min="4606" max="4607" width="8.85546875" style="488" hidden="1"/>
    <col min="4608" max="4608" width="37.5703125" style="488" hidden="1"/>
    <col min="4609" max="4858" width="8.85546875" style="488" hidden="1"/>
    <col min="4859" max="4859" width="61.85546875" style="488" hidden="1"/>
    <col min="4860" max="4860" width="12.7109375" style="488" hidden="1"/>
    <col min="4861" max="4861" width="69.85546875" style="488" hidden="1"/>
    <col min="4862" max="4863" width="8.85546875" style="488" hidden="1"/>
    <col min="4864" max="4864" width="37.5703125" style="488" hidden="1"/>
    <col min="4865" max="5114" width="8.85546875" style="488" hidden="1"/>
    <col min="5115" max="5115" width="61.85546875" style="488" hidden="1"/>
    <col min="5116" max="5116" width="12.7109375" style="488" hidden="1"/>
    <col min="5117" max="5117" width="69.85546875" style="488" hidden="1"/>
    <col min="5118" max="5119" width="8.85546875" style="488" hidden="1"/>
    <col min="5120" max="5120" width="37.5703125" style="488" hidden="1"/>
    <col min="5121" max="5370" width="8.85546875" style="488" hidden="1"/>
    <col min="5371" max="5371" width="61.85546875" style="488" hidden="1"/>
    <col min="5372" max="5372" width="12.7109375" style="488" hidden="1"/>
    <col min="5373" max="5373" width="69.85546875" style="488" hidden="1"/>
    <col min="5374" max="5375" width="8.85546875" style="488" hidden="1"/>
    <col min="5376" max="5376" width="37.5703125" style="488" hidden="1"/>
    <col min="5377" max="5626" width="8.85546875" style="488" hidden="1"/>
    <col min="5627" max="5627" width="61.85546875" style="488" hidden="1"/>
    <col min="5628" max="5628" width="12.7109375" style="488" hidden="1"/>
    <col min="5629" max="5629" width="69.85546875" style="488" hidden="1"/>
    <col min="5630" max="5631" width="8.85546875" style="488" hidden="1"/>
    <col min="5632" max="5632" width="37.5703125" style="488" hidden="1"/>
    <col min="5633" max="5882" width="8.85546875" style="488" hidden="1"/>
    <col min="5883" max="5883" width="61.85546875" style="488" hidden="1"/>
    <col min="5884" max="5884" width="12.7109375" style="488" hidden="1"/>
    <col min="5885" max="5885" width="69.85546875" style="488" hidden="1"/>
    <col min="5886" max="5887" width="8.85546875" style="488" hidden="1"/>
    <col min="5888" max="5888" width="37.5703125" style="488" hidden="1"/>
    <col min="5889" max="6138" width="8.85546875" style="488" hidden="1"/>
    <col min="6139" max="6139" width="61.85546875" style="488" hidden="1"/>
    <col min="6140" max="6140" width="12.7109375" style="488" hidden="1"/>
    <col min="6141" max="6141" width="69.85546875" style="488" hidden="1"/>
    <col min="6142" max="6143" width="8.85546875" style="488" hidden="1"/>
    <col min="6144" max="6144" width="37.5703125" style="488" hidden="1"/>
    <col min="6145" max="6394" width="8.85546875" style="488" hidden="1"/>
    <col min="6395" max="6395" width="61.85546875" style="488" hidden="1"/>
    <col min="6396" max="6396" width="12.7109375" style="488" hidden="1"/>
    <col min="6397" max="6397" width="69.85546875" style="488" hidden="1"/>
    <col min="6398" max="6399" width="8.85546875" style="488" hidden="1"/>
    <col min="6400" max="6400" width="37.5703125" style="488" hidden="1"/>
    <col min="6401" max="6650" width="8.85546875" style="488" hidden="1"/>
    <col min="6651" max="6651" width="61.85546875" style="488" hidden="1"/>
    <col min="6652" max="6652" width="12.7109375" style="488" hidden="1"/>
    <col min="6653" max="6653" width="69.85546875" style="488" hidden="1"/>
    <col min="6654" max="6655" width="8.85546875" style="488" hidden="1"/>
    <col min="6656" max="6656" width="37.5703125" style="488" hidden="1"/>
    <col min="6657" max="6906" width="8.85546875" style="488" hidden="1"/>
    <col min="6907" max="6907" width="61.85546875" style="488" hidden="1"/>
    <col min="6908" max="6908" width="12.7109375" style="488" hidden="1"/>
    <col min="6909" max="6909" width="69.85546875" style="488" hidden="1"/>
    <col min="6910" max="6911" width="8.85546875" style="488" hidden="1"/>
    <col min="6912" max="6912" width="37.5703125" style="488" hidden="1"/>
    <col min="6913" max="7162" width="8.85546875" style="488" hidden="1"/>
    <col min="7163" max="7163" width="61.85546875" style="488" hidden="1"/>
    <col min="7164" max="7164" width="12.7109375" style="488" hidden="1"/>
    <col min="7165" max="7165" width="69.85546875" style="488" hidden="1"/>
    <col min="7166" max="7167" width="8.85546875" style="488" hidden="1"/>
    <col min="7168" max="7168" width="37.5703125" style="488" hidden="1"/>
    <col min="7169" max="7418" width="8.85546875" style="488" hidden="1"/>
    <col min="7419" max="7419" width="61.85546875" style="488" hidden="1"/>
    <col min="7420" max="7420" width="12.7109375" style="488" hidden="1"/>
    <col min="7421" max="7421" width="69.85546875" style="488" hidden="1"/>
    <col min="7422" max="7423" width="8.85546875" style="488" hidden="1"/>
    <col min="7424" max="7424" width="37.5703125" style="488" hidden="1"/>
    <col min="7425" max="7674" width="8.85546875" style="488" hidden="1"/>
    <col min="7675" max="7675" width="61.85546875" style="488" hidden="1"/>
    <col min="7676" max="7676" width="12.7109375" style="488" hidden="1"/>
    <col min="7677" max="7677" width="69.85546875" style="488" hidden="1"/>
    <col min="7678" max="7679" width="8.85546875" style="488" hidden="1"/>
    <col min="7680" max="7680" width="37.5703125" style="488" hidden="1"/>
    <col min="7681" max="7930" width="8.85546875" style="488" hidden="1"/>
    <col min="7931" max="7931" width="61.85546875" style="488" hidden="1"/>
    <col min="7932" max="7932" width="12.7109375" style="488" hidden="1"/>
    <col min="7933" max="7933" width="69.85546875" style="488" hidden="1"/>
    <col min="7934" max="7935" width="8.85546875" style="488" hidden="1"/>
    <col min="7936" max="7936" width="37.5703125" style="488" hidden="1"/>
    <col min="7937" max="8186" width="8.85546875" style="488" hidden="1"/>
    <col min="8187" max="8187" width="61.85546875" style="488" hidden="1"/>
    <col min="8188" max="8188" width="12.7109375" style="488" hidden="1"/>
    <col min="8189" max="8189" width="69.85546875" style="488" hidden="1"/>
    <col min="8190" max="8191" width="8.85546875" style="488" hidden="1"/>
    <col min="8192" max="8192" width="37.5703125" style="488" hidden="1"/>
    <col min="8193" max="8442" width="8.85546875" style="488" hidden="1"/>
    <col min="8443" max="8443" width="61.85546875" style="488" hidden="1"/>
    <col min="8444" max="8444" width="12.7109375" style="488" hidden="1"/>
    <col min="8445" max="8445" width="69.85546875" style="488" hidden="1"/>
    <col min="8446" max="8447" width="8.85546875" style="488" hidden="1"/>
    <col min="8448" max="8448" width="37.5703125" style="488" hidden="1"/>
    <col min="8449" max="8698" width="8.85546875" style="488" hidden="1"/>
    <col min="8699" max="8699" width="61.85546875" style="488" hidden="1"/>
    <col min="8700" max="8700" width="12.7109375" style="488" hidden="1"/>
    <col min="8701" max="8701" width="69.85546875" style="488" hidden="1"/>
    <col min="8702" max="8703" width="8.85546875" style="488" hidden="1"/>
    <col min="8704" max="8704" width="37.5703125" style="488" hidden="1"/>
    <col min="8705" max="8954" width="8.85546875" style="488" hidden="1"/>
    <col min="8955" max="8955" width="61.85546875" style="488" hidden="1"/>
    <col min="8956" max="8956" width="12.7109375" style="488" hidden="1"/>
    <col min="8957" max="8957" width="69.85546875" style="488" hidden="1"/>
    <col min="8958" max="8959" width="8.85546875" style="488" hidden="1"/>
    <col min="8960" max="8960" width="37.5703125" style="488" hidden="1"/>
    <col min="8961" max="9210" width="8.85546875" style="488" hidden="1"/>
    <col min="9211" max="9211" width="61.85546875" style="488" hidden="1"/>
    <col min="9212" max="9212" width="12.7109375" style="488" hidden="1"/>
    <col min="9213" max="9213" width="69.85546875" style="488" hidden="1"/>
    <col min="9214" max="9215" width="8.85546875" style="488" hidden="1"/>
    <col min="9216" max="9216" width="37.5703125" style="488" hidden="1"/>
    <col min="9217" max="9466" width="8.85546875" style="488" hidden="1"/>
    <col min="9467" max="9467" width="61.85546875" style="488" hidden="1"/>
    <col min="9468" max="9468" width="12.7109375" style="488" hidden="1"/>
    <col min="9469" max="9469" width="69.85546875" style="488" hidden="1"/>
    <col min="9470" max="9471" width="8.85546875" style="488" hidden="1"/>
    <col min="9472" max="9472" width="37.5703125" style="488" hidden="1"/>
    <col min="9473" max="9722" width="8.85546875" style="488" hidden="1"/>
    <col min="9723" max="9723" width="61.85546875" style="488" hidden="1"/>
    <col min="9724" max="9724" width="12.7109375" style="488" hidden="1"/>
    <col min="9725" max="9725" width="69.85546875" style="488" hidden="1"/>
    <col min="9726" max="9727" width="8.85546875" style="488" hidden="1"/>
    <col min="9728" max="9728" width="37.5703125" style="488" hidden="1"/>
    <col min="9729" max="9978" width="8.85546875" style="488" hidden="1"/>
    <col min="9979" max="9979" width="61.85546875" style="488" hidden="1"/>
    <col min="9980" max="9980" width="12.7109375" style="488" hidden="1"/>
    <col min="9981" max="9981" width="69.85546875" style="488" hidden="1"/>
    <col min="9982" max="9983" width="8.85546875" style="488" hidden="1"/>
    <col min="9984" max="9984" width="37.5703125" style="488" hidden="1"/>
    <col min="9985" max="10234" width="8.85546875" style="488" hidden="1"/>
    <col min="10235" max="10235" width="61.85546875" style="488" hidden="1"/>
    <col min="10236" max="10236" width="12.7109375" style="488" hidden="1"/>
    <col min="10237" max="10237" width="69.85546875" style="488" hidden="1"/>
    <col min="10238" max="10239" width="8.85546875" style="488" hidden="1"/>
    <col min="10240" max="10240" width="37.5703125" style="488" hidden="1"/>
    <col min="10241" max="10490" width="8.85546875" style="488" hidden="1"/>
    <col min="10491" max="10491" width="61.85546875" style="488" hidden="1"/>
    <col min="10492" max="10492" width="12.7109375" style="488" hidden="1"/>
    <col min="10493" max="10493" width="69.85546875" style="488" hidden="1"/>
    <col min="10494" max="10495" width="8.85546875" style="488" hidden="1"/>
    <col min="10496" max="10496" width="37.5703125" style="488" hidden="1"/>
    <col min="10497" max="10746" width="8.85546875" style="488" hidden="1"/>
    <col min="10747" max="10747" width="61.85546875" style="488" hidden="1"/>
    <col min="10748" max="10748" width="12.7109375" style="488" hidden="1"/>
    <col min="10749" max="10749" width="69.85546875" style="488" hidden="1"/>
    <col min="10750" max="10751" width="8.85546875" style="488" hidden="1"/>
    <col min="10752" max="10752" width="37.5703125" style="488" hidden="1"/>
    <col min="10753" max="11002" width="8.85546875" style="488" hidden="1"/>
    <col min="11003" max="11003" width="61.85546875" style="488" hidden="1"/>
    <col min="11004" max="11004" width="12.7109375" style="488" hidden="1"/>
    <col min="11005" max="11005" width="69.85546875" style="488" hidden="1"/>
    <col min="11006" max="11007" width="8.85546875" style="488" hidden="1"/>
    <col min="11008" max="11008" width="37.5703125" style="488" hidden="1"/>
    <col min="11009" max="11258" width="8.85546875" style="488" hidden="1"/>
    <col min="11259" max="11259" width="61.85546875" style="488" hidden="1"/>
    <col min="11260" max="11260" width="12.7109375" style="488" hidden="1"/>
    <col min="11261" max="11261" width="69.85546875" style="488" hidden="1"/>
    <col min="11262" max="11263" width="8.85546875" style="488" hidden="1"/>
    <col min="11264" max="11264" width="37.5703125" style="488" hidden="1"/>
    <col min="11265" max="11514" width="8.85546875" style="488" hidden="1"/>
    <col min="11515" max="11515" width="61.85546875" style="488" hidden="1"/>
    <col min="11516" max="11516" width="12.7109375" style="488" hidden="1"/>
    <col min="11517" max="11517" width="69.85546875" style="488" hidden="1"/>
    <col min="11518" max="11519" width="8.85546875" style="488" hidden="1"/>
    <col min="11520" max="11520" width="37.5703125" style="488" hidden="1"/>
    <col min="11521" max="11770" width="8.85546875" style="488" hidden="1"/>
    <col min="11771" max="11771" width="61.85546875" style="488" hidden="1"/>
    <col min="11772" max="11772" width="12.7109375" style="488" hidden="1"/>
    <col min="11773" max="11773" width="69.85546875" style="488" hidden="1"/>
    <col min="11774" max="11775" width="8.85546875" style="488" hidden="1"/>
    <col min="11776" max="11776" width="37.5703125" style="488" hidden="1"/>
    <col min="11777" max="12026" width="8.85546875" style="488" hidden="1"/>
    <col min="12027" max="12027" width="61.85546875" style="488" hidden="1"/>
    <col min="12028" max="12028" width="12.7109375" style="488" hidden="1"/>
    <col min="12029" max="12029" width="69.85546875" style="488" hidden="1"/>
    <col min="12030" max="12031" width="8.85546875" style="488" hidden="1"/>
    <col min="12032" max="12032" width="37.5703125" style="488" hidden="1"/>
    <col min="12033" max="12282" width="8.85546875" style="488" hidden="1"/>
    <col min="12283" max="12283" width="61.85546875" style="488" hidden="1"/>
    <col min="12284" max="12284" width="12.7109375" style="488" hidden="1"/>
    <col min="12285" max="12285" width="69.85546875" style="488" hidden="1"/>
    <col min="12286" max="12287" width="8.85546875" style="488" hidden="1"/>
    <col min="12288" max="12288" width="37.5703125" style="488" hidden="1"/>
    <col min="12289" max="12538" width="8.85546875" style="488" hidden="1"/>
    <col min="12539" max="12539" width="61.85546875" style="488" hidden="1"/>
    <col min="12540" max="12540" width="12.7109375" style="488" hidden="1"/>
    <col min="12541" max="12541" width="69.85546875" style="488" hidden="1"/>
    <col min="12542" max="12543" width="8.85546875" style="488" hidden="1"/>
    <col min="12544" max="12544" width="37.5703125" style="488" hidden="1"/>
    <col min="12545" max="12794" width="8.85546875" style="488" hidden="1"/>
    <col min="12795" max="12795" width="61.85546875" style="488" hidden="1"/>
    <col min="12796" max="12796" width="12.7109375" style="488" hidden="1"/>
    <col min="12797" max="12797" width="69.85546875" style="488" hidden="1"/>
    <col min="12798" max="12799" width="8.85546875" style="488" hidden="1"/>
    <col min="12800" max="12800" width="37.5703125" style="488" hidden="1"/>
    <col min="12801" max="13050" width="8.85546875" style="488" hidden="1"/>
    <col min="13051" max="13051" width="61.85546875" style="488" hidden="1"/>
    <col min="13052" max="13052" width="12.7109375" style="488" hidden="1"/>
    <col min="13053" max="13053" width="69.85546875" style="488" hidden="1"/>
    <col min="13054" max="13055" width="8.85546875" style="488" hidden="1"/>
    <col min="13056" max="13056" width="37.5703125" style="488" hidden="1"/>
    <col min="13057" max="13306" width="8.85546875" style="488" hidden="1"/>
    <col min="13307" max="13307" width="61.85546875" style="488" hidden="1"/>
    <col min="13308" max="13308" width="12.7109375" style="488" hidden="1"/>
    <col min="13309" max="13309" width="69.85546875" style="488" hidden="1"/>
    <col min="13310" max="13311" width="8.85546875" style="488" hidden="1"/>
    <col min="13312" max="13312" width="37.5703125" style="488" hidden="1"/>
    <col min="13313" max="13562" width="8.85546875" style="488" hidden="1"/>
    <col min="13563" max="13563" width="61.85546875" style="488" hidden="1"/>
    <col min="13564" max="13564" width="12.7109375" style="488" hidden="1"/>
    <col min="13565" max="13565" width="69.85546875" style="488" hidden="1"/>
    <col min="13566" max="13567" width="8.85546875" style="488" hidden="1"/>
    <col min="13568" max="13568" width="37.5703125" style="488" hidden="1"/>
    <col min="13569" max="13818" width="8.85546875" style="488" hidden="1"/>
    <col min="13819" max="13819" width="61.85546875" style="488" hidden="1"/>
    <col min="13820" max="13820" width="12.7109375" style="488" hidden="1"/>
    <col min="13821" max="13821" width="69.85546875" style="488" hidden="1"/>
    <col min="13822" max="13823" width="8.85546875" style="488" hidden="1"/>
    <col min="13824" max="13824" width="37.5703125" style="488" hidden="1"/>
    <col min="13825" max="14074" width="8.85546875" style="488" hidden="1"/>
    <col min="14075" max="14075" width="61.85546875" style="488" hidden="1"/>
    <col min="14076" max="14076" width="12.7109375" style="488" hidden="1"/>
    <col min="14077" max="14077" width="69.85546875" style="488" hidden="1"/>
    <col min="14078" max="14079" width="8.85546875" style="488" hidden="1"/>
    <col min="14080" max="14080" width="37.5703125" style="488" hidden="1"/>
    <col min="14081" max="14330" width="8.85546875" style="488" hidden="1"/>
    <col min="14331" max="14331" width="61.85546875" style="488" hidden="1"/>
    <col min="14332" max="14332" width="12.7109375" style="488" hidden="1"/>
    <col min="14333" max="14333" width="69.85546875" style="488" hidden="1"/>
    <col min="14334" max="14335" width="8.85546875" style="488" hidden="1"/>
    <col min="14336" max="14336" width="37.5703125" style="488" hidden="1"/>
    <col min="14337" max="14586" width="8.85546875" style="488" hidden="1"/>
    <col min="14587" max="14587" width="61.85546875" style="488" hidden="1"/>
    <col min="14588" max="14588" width="12.7109375" style="488" hidden="1"/>
    <col min="14589" max="14589" width="69.85546875" style="488" hidden="1"/>
    <col min="14590" max="14591" width="8.85546875" style="488" hidden="1"/>
    <col min="14592" max="14592" width="37.5703125" style="488" hidden="1"/>
    <col min="14593" max="14842" width="8.85546875" style="488" hidden="1"/>
    <col min="14843" max="14843" width="61.85546875" style="488" hidden="1"/>
    <col min="14844" max="14844" width="12.7109375" style="488" hidden="1"/>
    <col min="14845" max="14845" width="69.85546875" style="488" hidden="1"/>
    <col min="14846" max="14847" width="8.85546875" style="488" hidden="1"/>
    <col min="14848" max="14848" width="37.5703125" style="488" hidden="1"/>
    <col min="14849" max="15098" width="8.85546875" style="488" hidden="1"/>
    <col min="15099" max="15099" width="61.85546875" style="488" hidden="1"/>
    <col min="15100" max="15100" width="12.7109375" style="488" hidden="1"/>
    <col min="15101" max="15101" width="69.85546875" style="488" hidden="1"/>
    <col min="15102" max="15103" width="8.85546875" style="488" hidden="1"/>
    <col min="15104" max="15104" width="37.5703125" style="488" hidden="1"/>
    <col min="15105" max="15354" width="8.85546875" style="488" hidden="1"/>
    <col min="15355" max="15355" width="61.85546875" style="488" hidden="1"/>
    <col min="15356" max="15356" width="12.7109375" style="488" hidden="1"/>
    <col min="15357" max="15357" width="69.85546875" style="488" hidden="1"/>
    <col min="15358" max="15359" width="8.85546875" style="488" hidden="1"/>
    <col min="15360" max="15360" width="37.5703125" style="488" hidden="1"/>
    <col min="15361" max="15610" width="8.85546875" style="488" hidden="1"/>
    <col min="15611" max="15611" width="61.85546875" style="488" hidden="1"/>
    <col min="15612" max="15612" width="12.7109375" style="488" hidden="1"/>
    <col min="15613" max="15613" width="69.85546875" style="488" hidden="1"/>
    <col min="15614" max="15615" width="8.85546875" style="488" hidden="1"/>
    <col min="15616" max="15616" width="37.5703125" style="488" hidden="1"/>
    <col min="15617" max="15866" width="8.85546875" style="488" hidden="1"/>
    <col min="15867" max="15867" width="61.85546875" style="488" hidden="1"/>
    <col min="15868" max="15868" width="12.7109375" style="488" hidden="1"/>
    <col min="15869" max="15869" width="69.85546875" style="488" hidden="1"/>
    <col min="15870" max="15871" width="8.85546875" style="488" hidden="1"/>
    <col min="15872" max="15872" width="37.5703125" style="488" hidden="1"/>
    <col min="15873" max="16122" width="8.85546875" style="488" hidden="1"/>
    <col min="16123" max="16123" width="61.85546875" style="488" hidden="1"/>
    <col min="16124" max="16124" width="12.7109375" style="488" hidden="1"/>
    <col min="16125" max="16125" width="69.85546875" style="488" hidden="1"/>
    <col min="16126" max="16127" width="8.85546875" style="488" hidden="1"/>
    <col min="16128" max="16128" width="37.5703125" style="488" hidden="1"/>
    <col min="16129" max="16384" width="8.85546875" style="488" hidden="1"/>
  </cols>
  <sheetData>
    <row r="1" spans="2:6"/>
    <row r="2" spans="2:6"/>
    <row r="3" spans="2:6"/>
    <row r="4" spans="2:6" ht="13.5" thickBot="1"/>
    <row r="5" spans="2:6" ht="9.9499999999999993" customHeight="1">
      <c r="B5" s="1103"/>
      <c r="C5" s="1104"/>
      <c r="D5" s="1104"/>
      <c r="E5" s="1105"/>
    </row>
    <row r="6" spans="2:6" ht="23.1" customHeight="1">
      <c r="B6" s="1113" t="s">
        <v>156</v>
      </c>
      <c r="C6" s="1114"/>
      <c r="D6" s="1114"/>
      <c r="E6" s="1115"/>
    </row>
    <row r="7" spans="2:6" ht="9.9499999999999993" customHeight="1" thickBot="1">
      <c r="B7" s="880"/>
      <c r="C7" s="881"/>
      <c r="D7" s="881"/>
      <c r="E7" s="882"/>
    </row>
    <row r="8" spans="2:6" ht="12.75" customHeight="1">
      <c r="B8" s="883"/>
      <c r="C8" s="883"/>
      <c r="D8" s="884"/>
      <c r="E8" s="884"/>
    </row>
    <row r="9" spans="2:6" ht="18.75">
      <c r="B9" s="1106" t="s">
        <v>335</v>
      </c>
      <c r="C9" s="1106"/>
      <c r="D9" s="490" t="s">
        <v>213</v>
      </c>
      <c r="E9" s="1005"/>
      <c r="F9" s="883"/>
    </row>
    <row r="10" spans="2:6" ht="12.75" customHeight="1" thickBot="1">
      <c r="B10" s="885"/>
      <c r="C10" s="885"/>
      <c r="D10" s="884"/>
      <c r="E10" s="884"/>
    </row>
    <row r="11" spans="2:6" ht="20.45" hidden="1" customHeight="1">
      <c r="B11" s="1107"/>
      <c r="C11" s="1108"/>
      <c r="D11" s="1108"/>
      <c r="E11" s="1109"/>
    </row>
    <row r="12" spans="2:6" ht="20.45" hidden="1" customHeight="1">
      <c r="B12" s="1110"/>
      <c r="C12" s="1111"/>
      <c r="D12" s="1111"/>
      <c r="E12" s="1112"/>
    </row>
    <row r="13" spans="2:6" ht="20.45" hidden="1" customHeight="1">
      <c r="B13" s="1110"/>
      <c r="C13" s="1111"/>
      <c r="D13" s="1111"/>
      <c r="E13" s="1112"/>
    </row>
    <row r="14" spans="2:6" s="886" customFormat="1" ht="15">
      <c r="B14" s="762" t="s">
        <v>396</v>
      </c>
      <c r="C14" s="775"/>
      <c r="D14" s="491"/>
      <c r="E14" s="492"/>
    </row>
    <row r="15" spans="2:6" s="886" customFormat="1" ht="15">
      <c r="B15" s="493"/>
      <c r="C15" s="776" t="s">
        <v>394</v>
      </c>
      <c r="D15" s="777" t="s">
        <v>111</v>
      </c>
      <c r="E15" s="494" t="s">
        <v>390</v>
      </c>
    </row>
    <row r="16" spans="2:6" ht="30">
      <c r="B16" s="778" t="s">
        <v>584</v>
      </c>
      <c r="C16" s="779" t="s">
        <v>336</v>
      </c>
      <c r="D16" s="788" t="s">
        <v>395</v>
      </c>
      <c r="E16" s="152"/>
    </row>
    <row r="17" spans="2:5" ht="45">
      <c r="B17" s="778" t="s">
        <v>112</v>
      </c>
      <c r="C17" s="780" t="s">
        <v>391</v>
      </c>
      <c r="D17" s="969" t="s">
        <v>444</v>
      </c>
      <c r="E17" s="152"/>
    </row>
    <row r="18" spans="2:5" ht="30">
      <c r="B18" s="778" t="s">
        <v>397</v>
      </c>
      <c r="C18" s="779" t="s">
        <v>607</v>
      </c>
      <c r="D18" s="969" t="s">
        <v>445</v>
      </c>
      <c r="E18" s="1002"/>
    </row>
    <row r="19" spans="2:5" ht="81.95" customHeight="1">
      <c r="B19" s="778" t="s">
        <v>113</v>
      </c>
      <c r="C19" s="1101" t="s">
        <v>607</v>
      </c>
      <c r="D19" s="1102"/>
      <c r="E19" s="1002"/>
    </row>
    <row r="20" spans="2:5" ht="74.099999999999994" customHeight="1">
      <c r="B20" s="778" t="s">
        <v>114</v>
      </c>
      <c r="C20" s="1101" t="s">
        <v>607</v>
      </c>
      <c r="D20" s="1102"/>
      <c r="E20" s="1002"/>
    </row>
    <row r="21" spans="2:5" ht="25.5" customHeight="1">
      <c r="B21" s="778" t="s">
        <v>75</v>
      </c>
      <c r="C21" s="1101" t="s">
        <v>337</v>
      </c>
      <c r="D21" s="1102"/>
      <c r="E21" s="152"/>
    </row>
    <row r="22" spans="2:5" ht="25.5" customHeight="1">
      <c r="B22" s="778" t="s">
        <v>392</v>
      </c>
      <c r="C22" s="1101" t="s">
        <v>607</v>
      </c>
      <c r="D22" s="1102"/>
      <c r="E22" s="1002"/>
    </row>
    <row r="23" spans="2:5" ht="12.75" customHeight="1"/>
    <row r="24" spans="2:5"/>
    <row r="25" spans="2:5" hidden="1"/>
    <row r="26" spans="2:5" hidden="1"/>
    <row r="27" spans="2:5" hidden="1"/>
    <row r="28" spans="2:5" hidden="1"/>
    <row r="29" spans="2:5" hidden="1"/>
    <row r="30" spans="2:5" hidden="1"/>
  </sheetData>
  <sheetProtection selectLockedCells="1"/>
  <mergeCells count="8">
    <mergeCell ref="C22:D22"/>
    <mergeCell ref="B5:E5"/>
    <mergeCell ref="B9:C9"/>
    <mergeCell ref="B11:E13"/>
    <mergeCell ref="C19:D19"/>
    <mergeCell ref="C20:D20"/>
    <mergeCell ref="C21:D21"/>
    <mergeCell ref="B6:E6"/>
  </mergeCells>
  <conditionalFormatting sqref="D9">
    <cfRule type="cellIs" dxfId="379" priority="11" operator="equal">
      <formula>"Selection Required"</formula>
    </cfRule>
  </conditionalFormatting>
  <dataValidations count="3">
    <dataValidation type="list" allowBlank="1" showInputMessage="1" showErrorMessage="1" sqref="WVD983048:WVD983057 WLH983048:WLH983057 WBL983048:WBL983057 VRP983048:VRP983057 VHT983048:VHT983057 UXX983048:UXX983057 UOB983048:UOB983057 UEF983048:UEF983057 TUJ983048:TUJ983057 TKN983048:TKN983057 TAR983048:TAR983057 SQV983048:SQV983057 SGZ983048:SGZ983057 RXD983048:RXD983057 RNH983048:RNH983057 RDL983048:RDL983057 QTP983048:QTP983057 QJT983048:QJT983057 PZX983048:PZX983057 PQB983048:PQB983057 PGF983048:PGF983057 OWJ983048:OWJ983057 OMN983048:OMN983057 OCR983048:OCR983057 NSV983048:NSV983057 NIZ983048:NIZ983057 MZD983048:MZD983057 MPH983048:MPH983057 MFL983048:MFL983057 LVP983048:LVP983057 LLT983048:LLT983057 LBX983048:LBX983057 KSB983048:KSB983057 KIF983048:KIF983057 JYJ983048:JYJ983057 JON983048:JON983057 JER983048:JER983057 IUV983048:IUV983057 IKZ983048:IKZ983057 IBD983048:IBD983057 HRH983048:HRH983057 HHL983048:HHL983057 GXP983048:GXP983057 GNT983048:GNT983057 GDX983048:GDX983057 FUB983048:FUB983057 FKF983048:FKF983057 FAJ983048:FAJ983057 EQN983048:EQN983057 EGR983048:EGR983057 DWV983048:DWV983057 DMZ983048:DMZ983057 DDD983048:DDD983057 CTH983048:CTH983057 CJL983048:CJL983057 BZP983048:BZP983057 BPT983048:BPT983057 BFX983048:BFX983057 AWB983048:AWB983057 AMF983048:AMF983057 ACJ983048:ACJ983057 SN983048:SN983057 IR983048:IR983057 C983048:C983057 WVD917512:WVD917521 WLH917512:WLH917521 WBL917512:WBL917521 VRP917512:VRP917521 VHT917512:VHT917521 UXX917512:UXX917521 UOB917512:UOB917521 UEF917512:UEF917521 TUJ917512:TUJ917521 TKN917512:TKN917521 TAR917512:TAR917521 SQV917512:SQV917521 SGZ917512:SGZ917521 RXD917512:RXD917521 RNH917512:RNH917521 RDL917512:RDL917521 QTP917512:QTP917521 QJT917512:QJT917521 PZX917512:PZX917521 PQB917512:PQB917521 PGF917512:PGF917521 OWJ917512:OWJ917521 OMN917512:OMN917521 OCR917512:OCR917521 NSV917512:NSV917521 NIZ917512:NIZ917521 MZD917512:MZD917521 MPH917512:MPH917521 MFL917512:MFL917521 LVP917512:LVP917521 LLT917512:LLT917521 LBX917512:LBX917521 KSB917512:KSB917521 KIF917512:KIF917521 JYJ917512:JYJ917521 JON917512:JON917521 JER917512:JER917521 IUV917512:IUV917521 IKZ917512:IKZ917521 IBD917512:IBD917521 HRH917512:HRH917521 HHL917512:HHL917521 GXP917512:GXP917521 GNT917512:GNT917521 GDX917512:GDX917521 FUB917512:FUB917521 FKF917512:FKF917521 FAJ917512:FAJ917521 EQN917512:EQN917521 EGR917512:EGR917521 DWV917512:DWV917521 DMZ917512:DMZ917521 DDD917512:DDD917521 CTH917512:CTH917521 CJL917512:CJL917521 BZP917512:BZP917521 BPT917512:BPT917521 BFX917512:BFX917521 AWB917512:AWB917521 AMF917512:AMF917521 ACJ917512:ACJ917521 SN917512:SN917521 IR917512:IR917521 C917512:C917521 WVD851976:WVD851985 WLH851976:WLH851985 WBL851976:WBL851985 VRP851976:VRP851985 VHT851976:VHT851985 UXX851976:UXX851985 UOB851976:UOB851985 UEF851976:UEF851985 TUJ851976:TUJ851985 TKN851976:TKN851985 TAR851976:TAR851985 SQV851976:SQV851985 SGZ851976:SGZ851985 RXD851976:RXD851985 RNH851976:RNH851985 RDL851976:RDL851985 QTP851976:QTP851985 QJT851976:QJT851985 PZX851976:PZX851985 PQB851976:PQB851985 PGF851976:PGF851985 OWJ851976:OWJ851985 OMN851976:OMN851985 OCR851976:OCR851985 NSV851976:NSV851985 NIZ851976:NIZ851985 MZD851976:MZD851985 MPH851976:MPH851985 MFL851976:MFL851985 LVP851976:LVP851985 LLT851976:LLT851985 LBX851976:LBX851985 KSB851976:KSB851985 KIF851976:KIF851985 JYJ851976:JYJ851985 JON851976:JON851985 JER851976:JER851985 IUV851976:IUV851985 IKZ851976:IKZ851985 IBD851976:IBD851985 HRH851976:HRH851985 HHL851976:HHL851985 GXP851976:GXP851985 GNT851976:GNT851985 GDX851976:GDX851985 FUB851976:FUB851985 FKF851976:FKF851985 FAJ851976:FAJ851985 EQN851976:EQN851985 EGR851976:EGR851985 DWV851976:DWV851985 DMZ851976:DMZ851985 DDD851976:DDD851985 CTH851976:CTH851985 CJL851976:CJL851985 BZP851976:BZP851985 BPT851976:BPT851985 BFX851976:BFX851985 AWB851976:AWB851985 AMF851976:AMF851985 ACJ851976:ACJ851985 SN851976:SN851985 IR851976:IR851985 C851976:C851985 WVD786440:WVD786449 WLH786440:WLH786449 WBL786440:WBL786449 VRP786440:VRP786449 VHT786440:VHT786449 UXX786440:UXX786449 UOB786440:UOB786449 UEF786440:UEF786449 TUJ786440:TUJ786449 TKN786440:TKN786449 TAR786440:TAR786449 SQV786440:SQV786449 SGZ786440:SGZ786449 RXD786440:RXD786449 RNH786440:RNH786449 RDL786440:RDL786449 QTP786440:QTP786449 QJT786440:QJT786449 PZX786440:PZX786449 PQB786440:PQB786449 PGF786440:PGF786449 OWJ786440:OWJ786449 OMN786440:OMN786449 OCR786440:OCR786449 NSV786440:NSV786449 NIZ786440:NIZ786449 MZD786440:MZD786449 MPH786440:MPH786449 MFL786440:MFL786449 LVP786440:LVP786449 LLT786440:LLT786449 LBX786440:LBX786449 KSB786440:KSB786449 KIF786440:KIF786449 JYJ786440:JYJ786449 JON786440:JON786449 JER786440:JER786449 IUV786440:IUV786449 IKZ786440:IKZ786449 IBD786440:IBD786449 HRH786440:HRH786449 HHL786440:HHL786449 GXP786440:GXP786449 GNT786440:GNT786449 GDX786440:GDX786449 FUB786440:FUB786449 FKF786440:FKF786449 FAJ786440:FAJ786449 EQN786440:EQN786449 EGR786440:EGR786449 DWV786440:DWV786449 DMZ786440:DMZ786449 DDD786440:DDD786449 CTH786440:CTH786449 CJL786440:CJL786449 BZP786440:BZP786449 BPT786440:BPT786449 BFX786440:BFX786449 AWB786440:AWB786449 AMF786440:AMF786449 ACJ786440:ACJ786449 SN786440:SN786449 IR786440:IR786449 C786440:C786449 WVD720904:WVD720913 WLH720904:WLH720913 WBL720904:WBL720913 VRP720904:VRP720913 VHT720904:VHT720913 UXX720904:UXX720913 UOB720904:UOB720913 UEF720904:UEF720913 TUJ720904:TUJ720913 TKN720904:TKN720913 TAR720904:TAR720913 SQV720904:SQV720913 SGZ720904:SGZ720913 RXD720904:RXD720913 RNH720904:RNH720913 RDL720904:RDL720913 QTP720904:QTP720913 QJT720904:QJT720913 PZX720904:PZX720913 PQB720904:PQB720913 PGF720904:PGF720913 OWJ720904:OWJ720913 OMN720904:OMN720913 OCR720904:OCR720913 NSV720904:NSV720913 NIZ720904:NIZ720913 MZD720904:MZD720913 MPH720904:MPH720913 MFL720904:MFL720913 LVP720904:LVP720913 LLT720904:LLT720913 LBX720904:LBX720913 KSB720904:KSB720913 KIF720904:KIF720913 JYJ720904:JYJ720913 JON720904:JON720913 JER720904:JER720913 IUV720904:IUV720913 IKZ720904:IKZ720913 IBD720904:IBD720913 HRH720904:HRH720913 HHL720904:HHL720913 GXP720904:GXP720913 GNT720904:GNT720913 GDX720904:GDX720913 FUB720904:FUB720913 FKF720904:FKF720913 FAJ720904:FAJ720913 EQN720904:EQN720913 EGR720904:EGR720913 DWV720904:DWV720913 DMZ720904:DMZ720913 DDD720904:DDD720913 CTH720904:CTH720913 CJL720904:CJL720913 BZP720904:BZP720913 BPT720904:BPT720913 BFX720904:BFX720913 AWB720904:AWB720913 AMF720904:AMF720913 ACJ720904:ACJ720913 SN720904:SN720913 IR720904:IR720913 C720904:C720913 WVD655368:WVD655377 WLH655368:WLH655377 WBL655368:WBL655377 VRP655368:VRP655377 VHT655368:VHT655377 UXX655368:UXX655377 UOB655368:UOB655377 UEF655368:UEF655377 TUJ655368:TUJ655377 TKN655368:TKN655377 TAR655368:TAR655377 SQV655368:SQV655377 SGZ655368:SGZ655377 RXD655368:RXD655377 RNH655368:RNH655377 RDL655368:RDL655377 QTP655368:QTP655377 QJT655368:QJT655377 PZX655368:PZX655377 PQB655368:PQB655377 PGF655368:PGF655377 OWJ655368:OWJ655377 OMN655368:OMN655377 OCR655368:OCR655377 NSV655368:NSV655377 NIZ655368:NIZ655377 MZD655368:MZD655377 MPH655368:MPH655377 MFL655368:MFL655377 LVP655368:LVP655377 LLT655368:LLT655377 LBX655368:LBX655377 KSB655368:KSB655377 KIF655368:KIF655377 JYJ655368:JYJ655377 JON655368:JON655377 JER655368:JER655377 IUV655368:IUV655377 IKZ655368:IKZ655377 IBD655368:IBD655377 HRH655368:HRH655377 HHL655368:HHL655377 GXP655368:GXP655377 GNT655368:GNT655377 GDX655368:GDX655377 FUB655368:FUB655377 FKF655368:FKF655377 FAJ655368:FAJ655377 EQN655368:EQN655377 EGR655368:EGR655377 DWV655368:DWV655377 DMZ655368:DMZ655377 DDD655368:DDD655377 CTH655368:CTH655377 CJL655368:CJL655377 BZP655368:BZP655377 BPT655368:BPT655377 BFX655368:BFX655377 AWB655368:AWB655377 AMF655368:AMF655377 ACJ655368:ACJ655377 SN655368:SN655377 IR655368:IR655377 C655368:C655377 WVD589832:WVD589841 WLH589832:WLH589841 WBL589832:WBL589841 VRP589832:VRP589841 VHT589832:VHT589841 UXX589832:UXX589841 UOB589832:UOB589841 UEF589832:UEF589841 TUJ589832:TUJ589841 TKN589832:TKN589841 TAR589832:TAR589841 SQV589832:SQV589841 SGZ589832:SGZ589841 RXD589832:RXD589841 RNH589832:RNH589841 RDL589832:RDL589841 QTP589832:QTP589841 QJT589832:QJT589841 PZX589832:PZX589841 PQB589832:PQB589841 PGF589832:PGF589841 OWJ589832:OWJ589841 OMN589832:OMN589841 OCR589832:OCR589841 NSV589832:NSV589841 NIZ589832:NIZ589841 MZD589832:MZD589841 MPH589832:MPH589841 MFL589832:MFL589841 LVP589832:LVP589841 LLT589832:LLT589841 LBX589832:LBX589841 KSB589832:KSB589841 KIF589832:KIF589841 JYJ589832:JYJ589841 JON589832:JON589841 JER589832:JER589841 IUV589832:IUV589841 IKZ589832:IKZ589841 IBD589832:IBD589841 HRH589832:HRH589841 HHL589832:HHL589841 GXP589832:GXP589841 GNT589832:GNT589841 GDX589832:GDX589841 FUB589832:FUB589841 FKF589832:FKF589841 FAJ589832:FAJ589841 EQN589832:EQN589841 EGR589832:EGR589841 DWV589832:DWV589841 DMZ589832:DMZ589841 DDD589832:DDD589841 CTH589832:CTH589841 CJL589832:CJL589841 BZP589832:BZP589841 BPT589832:BPT589841 BFX589832:BFX589841 AWB589832:AWB589841 AMF589832:AMF589841 ACJ589832:ACJ589841 SN589832:SN589841 IR589832:IR589841 C589832:C589841 WVD524296:WVD524305 WLH524296:WLH524305 WBL524296:WBL524305 VRP524296:VRP524305 VHT524296:VHT524305 UXX524296:UXX524305 UOB524296:UOB524305 UEF524296:UEF524305 TUJ524296:TUJ524305 TKN524296:TKN524305 TAR524296:TAR524305 SQV524296:SQV524305 SGZ524296:SGZ524305 RXD524296:RXD524305 RNH524296:RNH524305 RDL524296:RDL524305 QTP524296:QTP524305 QJT524296:QJT524305 PZX524296:PZX524305 PQB524296:PQB524305 PGF524296:PGF524305 OWJ524296:OWJ524305 OMN524296:OMN524305 OCR524296:OCR524305 NSV524296:NSV524305 NIZ524296:NIZ524305 MZD524296:MZD524305 MPH524296:MPH524305 MFL524296:MFL524305 LVP524296:LVP524305 LLT524296:LLT524305 LBX524296:LBX524305 KSB524296:KSB524305 KIF524296:KIF524305 JYJ524296:JYJ524305 JON524296:JON524305 JER524296:JER524305 IUV524296:IUV524305 IKZ524296:IKZ524305 IBD524296:IBD524305 HRH524296:HRH524305 HHL524296:HHL524305 GXP524296:GXP524305 GNT524296:GNT524305 GDX524296:GDX524305 FUB524296:FUB524305 FKF524296:FKF524305 FAJ524296:FAJ524305 EQN524296:EQN524305 EGR524296:EGR524305 DWV524296:DWV524305 DMZ524296:DMZ524305 DDD524296:DDD524305 CTH524296:CTH524305 CJL524296:CJL524305 BZP524296:BZP524305 BPT524296:BPT524305 BFX524296:BFX524305 AWB524296:AWB524305 AMF524296:AMF524305 ACJ524296:ACJ524305 SN524296:SN524305 IR524296:IR524305 C524296:C524305 WVD458760:WVD458769 WLH458760:WLH458769 WBL458760:WBL458769 VRP458760:VRP458769 VHT458760:VHT458769 UXX458760:UXX458769 UOB458760:UOB458769 UEF458760:UEF458769 TUJ458760:TUJ458769 TKN458760:TKN458769 TAR458760:TAR458769 SQV458760:SQV458769 SGZ458760:SGZ458769 RXD458760:RXD458769 RNH458760:RNH458769 RDL458760:RDL458769 QTP458760:QTP458769 QJT458760:QJT458769 PZX458760:PZX458769 PQB458760:PQB458769 PGF458760:PGF458769 OWJ458760:OWJ458769 OMN458760:OMN458769 OCR458760:OCR458769 NSV458760:NSV458769 NIZ458760:NIZ458769 MZD458760:MZD458769 MPH458760:MPH458769 MFL458760:MFL458769 LVP458760:LVP458769 LLT458760:LLT458769 LBX458760:LBX458769 KSB458760:KSB458769 KIF458760:KIF458769 JYJ458760:JYJ458769 JON458760:JON458769 JER458760:JER458769 IUV458760:IUV458769 IKZ458760:IKZ458769 IBD458760:IBD458769 HRH458760:HRH458769 HHL458760:HHL458769 GXP458760:GXP458769 GNT458760:GNT458769 GDX458760:GDX458769 FUB458760:FUB458769 FKF458760:FKF458769 FAJ458760:FAJ458769 EQN458760:EQN458769 EGR458760:EGR458769 DWV458760:DWV458769 DMZ458760:DMZ458769 DDD458760:DDD458769 CTH458760:CTH458769 CJL458760:CJL458769 BZP458760:BZP458769 BPT458760:BPT458769 BFX458760:BFX458769 AWB458760:AWB458769 AMF458760:AMF458769 ACJ458760:ACJ458769 SN458760:SN458769 IR458760:IR458769 C458760:C458769 WVD393224:WVD393233 WLH393224:WLH393233 WBL393224:WBL393233 VRP393224:VRP393233 VHT393224:VHT393233 UXX393224:UXX393233 UOB393224:UOB393233 UEF393224:UEF393233 TUJ393224:TUJ393233 TKN393224:TKN393233 TAR393224:TAR393233 SQV393224:SQV393233 SGZ393224:SGZ393233 RXD393224:RXD393233 RNH393224:RNH393233 RDL393224:RDL393233 QTP393224:QTP393233 QJT393224:QJT393233 PZX393224:PZX393233 PQB393224:PQB393233 PGF393224:PGF393233 OWJ393224:OWJ393233 OMN393224:OMN393233 OCR393224:OCR393233 NSV393224:NSV393233 NIZ393224:NIZ393233 MZD393224:MZD393233 MPH393224:MPH393233 MFL393224:MFL393233 LVP393224:LVP393233 LLT393224:LLT393233 LBX393224:LBX393233 KSB393224:KSB393233 KIF393224:KIF393233 JYJ393224:JYJ393233 JON393224:JON393233 JER393224:JER393233 IUV393224:IUV393233 IKZ393224:IKZ393233 IBD393224:IBD393233 HRH393224:HRH393233 HHL393224:HHL393233 GXP393224:GXP393233 GNT393224:GNT393233 GDX393224:GDX393233 FUB393224:FUB393233 FKF393224:FKF393233 FAJ393224:FAJ393233 EQN393224:EQN393233 EGR393224:EGR393233 DWV393224:DWV393233 DMZ393224:DMZ393233 DDD393224:DDD393233 CTH393224:CTH393233 CJL393224:CJL393233 BZP393224:BZP393233 BPT393224:BPT393233 BFX393224:BFX393233 AWB393224:AWB393233 AMF393224:AMF393233 ACJ393224:ACJ393233 SN393224:SN393233 IR393224:IR393233 C393224:C393233 WVD327688:WVD327697 WLH327688:WLH327697 WBL327688:WBL327697 VRP327688:VRP327697 VHT327688:VHT327697 UXX327688:UXX327697 UOB327688:UOB327697 UEF327688:UEF327697 TUJ327688:TUJ327697 TKN327688:TKN327697 TAR327688:TAR327697 SQV327688:SQV327697 SGZ327688:SGZ327697 RXD327688:RXD327697 RNH327688:RNH327697 RDL327688:RDL327697 QTP327688:QTP327697 QJT327688:QJT327697 PZX327688:PZX327697 PQB327688:PQB327697 PGF327688:PGF327697 OWJ327688:OWJ327697 OMN327688:OMN327697 OCR327688:OCR327697 NSV327688:NSV327697 NIZ327688:NIZ327697 MZD327688:MZD327697 MPH327688:MPH327697 MFL327688:MFL327697 LVP327688:LVP327697 LLT327688:LLT327697 LBX327688:LBX327697 KSB327688:KSB327697 KIF327688:KIF327697 JYJ327688:JYJ327697 JON327688:JON327697 JER327688:JER327697 IUV327688:IUV327697 IKZ327688:IKZ327697 IBD327688:IBD327697 HRH327688:HRH327697 HHL327688:HHL327697 GXP327688:GXP327697 GNT327688:GNT327697 GDX327688:GDX327697 FUB327688:FUB327697 FKF327688:FKF327697 FAJ327688:FAJ327697 EQN327688:EQN327697 EGR327688:EGR327697 DWV327688:DWV327697 DMZ327688:DMZ327697 DDD327688:DDD327697 CTH327688:CTH327697 CJL327688:CJL327697 BZP327688:BZP327697 BPT327688:BPT327697 BFX327688:BFX327697 AWB327688:AWB327697 AMF327688:AMF327697 ACJ327688:ACJ327697 SN327688:SN327697 IR327688:IR327697 C327688:C327697 WVD262152:WVD262161 WLH262152:WLH262161 WBL262152:WBL262161 VRP262152:VRP262161 VHT262152:VHT262161 UXX262152:UXX262161 UOB262152:UOB262161 UEF262152:UEF262161 TUJ262152:TUJ262161 TKN262152:TKN262161 TAR262152:TAR262161 SQV262152:SQV262161 SGZ262152:SGZ262161 RXD262152:RXD262161 RNH262152:RNH262161 RDL262152:RDL262161 QTP262152:QTP262161 QJT262152:QJT262161 PZX262152:PZX262161 PQB262152:PQB262161 PGF262152:PGF262161 OWJ262152:OWJ262161 OMN262152:OMN262161 OCR262152:OCR262161 NSV262152:NSV262161 NIZ262152:NIZ262161 MZD262152:MZD262161 MPH262152:MPH262161 MFL262152:MFL262161 LVP262152:LVP262161 LLT262152:LLT262161 LBX262152:LBX262161 KSB262152:KSB262161 KIF262152:KIF262161 JYJ262152:JYJ262161 JON262152:JON262161 JER262152:JER262161 IUV262152:IUV262161 IKZ262152:IKZ262161 IBD262152:IBD262161 HRH262152:HRH262161 HHL262152:HHL262161 GXP262152:GXP262161 GNT262152:GNT262161 GDX262152:GDX262161 FUB262152:FUB262161 FKF262152:FKF262161 FAJ262152:FAJ262161 EQN262152:EQN262161 EGR262152:EGR262161 DWV262152:DWV262161 DMZ262152:DMZ262161 DDD262152:DDD262161 CTH262152:CTH262161 CJL262152:CJL262161 BZP262152:BZP262161 BPT262152:BPT262161 BFX262152:BFX262161 AWB262152:AWB262161 AMF262152:AMF262161 ACJ262152:ACJ262161 SN262152:SN262161 IR262152:IR262161 C262152:C262161 WVD196616:WVD196625 WLH196616:WLH196625 WBL196616:WBL196625 VRP196616:VRP196625 VHT196616:VHT196625 UXX196616:UXX196625 UOB196616:UOB196625 UEF196616:UEF196625 TUJ196616:TUJ196625 TKN196616:TKN196625 TAR196616:TAR196625 SQV196616:SQV196625 SGZ196616:SGZ196625 RXD196616:RXD196625 RNH196616:RNH196625 RDL196616:RDL196625 QTP196616:QTP196625 QJT196616:QJT196625 PZX196616:PZX196625 PQB196616:PQB196625 PGF196616:PGF196625 OWJ196616:OWJ196625 OMN196616:OMN196625 OCR196616:OCR196625 NSV196616:NSV196625 NIZ196616:NIZ196625 MZD196616:MZD196625 MPH196616:MPH196625 MFL196616:MFL196625 LVP196616:LVP196625 LLT196616:LLT196625 LBX196616:LBX196625 KSB196616:KSB196625 KIF196616:KIF196625 JYJ196616:JYJ196625 JON196616:JON196625 JER196616:JER196625 IUV196616:IUV196625 IKZ196616:IKZ196625 IBD196616:IBD196625 HRH196616:HRH196625 HHL196616:HHL196625 GXP196616:GXP196625 GNT196616:GNT196625 GDX196616:GDX196625 FUB196616:FUB196625 FKF196616:FKF196625 FAJ196616:FAJ196625 EQN196616:EQN196625 EGR196616:EGR196625 DWV196616:DWV196625 DMZ196616:DMZ196625 DDD196616:DDD196625 CTH196616:CTH196625 CJL196616:CJL196625 BZP196616:BZP196625 BPT196616:BPT196625 BFX196616:BFX196625 AWB196616:AWB196625 AMF196616:AMF196625 ACJ196616:ACJ196625 SN196616:SN196625 IR196616:IR196625 C196616:C196625 WVD131080:WVD131089 WLH131080:WLH131089 WBL131080:WBL131089 VRP131080:VRP131089 VHT131080:VHT131089 UXX131080:UXX131089 UOB131080:UOB131089 UEF131080:UEF131089 TUJ131080:TUJ131089 TKN131080:TKN131089 TAR131080:TAR131089 SQV131080:SQV131089 SGZ131080:SGZ131089 RXD131080:RXD131089 RNH131080:RNH131089 RDL131080:RDL131089 QTP131080:QTP131089 QJT131080:QJT131089 PZX131080:PZX131089 PQB131080:PQB131089 PGF131080:PGF131089 OWJ131080:OWJ131089 OMN131080:OMN131089 OCR131080:OCR131089 NSV131080:NSV131089 NIZ131080:NIZ131089 MZD131080:MZD131089 MPH131080:MPH131089 MFL131080:MFL131089 LVP131080:LVP131089 LLT131080:LLT131089 LBX131080:LBX131089 KSB131080:KSB131089 KIF131080:KIF131089 JYJ131080:JYJ131089 JON131080:JON131089 JER131080:JER131089 IUV131080:IUV131089 IKZ131080:IKZ131089 IBD131080:IBD131089 HRH131080:HRH131089 HHL131080:HHL131089 GXP131080:GXP131089 GNT131080:GNT131089 GDX131080:GDX131089 FUB131080:FUB131089 FKF131080:FKF131089 FAJ131080:FAJ131089 EQN131080:EQN131089 EGR131080:EGR131089 DWV131080:DWV131089 DMZ131080:DMZ131089 DDD131080:DDD131089 CTH131080:CTH131089 CJL131080:CJL131089 BZP131080:BZP131089 BPT131080:BPT131089 BFX131080:BFX131089 AWB131080:AWB131089 AMF131080:AMF131089 ACJ131080:ACJ131089 SN131080:SN131089 IR131080:IR131089 C131080:C131089 WVD65544:WVD65553 WLH65544:WLH65553 WBL65544:WBL65553 VRP65544:VRP65553 VHT65544:VHT65553 UXX65544:UXX65553 UOB65544:UOB65553 UEF65544:UEF65553 TUJ65544:TUJ65553 TKN65544:TKN65553 TAR65544:TAR65553 SQV65544:SQV65553 SGZ65544:SGZ65553 RXD65544:RXD65553 RNH65544:RNH65553 RDL65544:RDL65553 QTP65544:QTP65553 QJT65544:QJT65553 PZX65544:PZX65553 PQB65544:PQB65553 PGF65544:PGF65553 OWJ65544:OWJ65553 OMN65544:OMN65553 OCR65544:OCR65553 NSV65544:NSV65553 NIZ65544:NIZ65553 MZD65544:MZD65553 MPH65544:MPH65553 MFL65544:MFL65553 LVP65544:LVP65553 LLT65544:LLT65553 LBX65544:LBX65553 KSB65544:KSB65553 KIF65544:KIF65553 JYJ65544:JYJ65553 JON65544:JON65553 JER65544:JER65553 IUV65544:IUV65553 IKZ65544:IKZ65553 IBD65544:IBD65553 HRH65544:HRH65553 HHL65544:HHL65553 GXP65544:GXP65553 GNT65544:GNT65553 GDX65544:GDX65553 FUB65544:FUB65553 FKF65544:FKF65553 FAJ65544:FAJ65553 EQN65544:EQN65553 EGR65544:EGR65553 DWV65544:DWV65553 DMZ65544:DMZ65553 DDD65544:DDD65553 CTH65544:CTH65553 CJL65544:CJL65553 BZP65544:BZP65553 BPT65544:BPT65553 BFX65544:BFX65553 AWB65544:AWB65553 AMF65544:AMF65553 ACJ65544:ACJ65553 SN65544:SN65553 IR65544:IR65553 C65544:C65553 WVD983046 WLH983046 WBL983046 VRP983046 VHT983046 UXX983046 UOB983046 UEF983046 TUJ983046 TKN983046 TAR983046 SQV983046 SGZ983046 RXD983046 RNH983046 RDL983046 QTP983046 QJT983046 PZX983046 PQB983046 PGF983046 OWJ983046 OMN983046 OCR983046 NSV983046 NIZ983046 MZD983046 MPH983046 MFL983046 LVP983046 LLT983046 LBX983046 KSB983046 KIF983046 JYJ983046 JON983046 JER983046 IUV983046 IKZ983046 IBD983046 HRH983046 HHL983046 GXP983046 GNT983046 GDX983046 FUB983046 FKF983046 FAJ983046 EQN983046 EGR983046 DWV983046 DMZ983046 DDD983046 CTH983046 CJL983046 BZP983046 BPT983046 BFX983046 AWB983046 AMF983046 ACJ983046 SN983046 IR983046 C983046 WVD917510 WLH917510 WBL917510 VRP917510 VHT917510 UXX917510 UOB917510 UEF917510 TUJ917510 TKN917510 TAR917510 SQV917510 SGZ917510 RXD917510 RNH917510 RDL917510 QTP917510 QJT917510 PZX917510 PQB917510 PGF917510 OWJ917510 OMN917510 OCR917510 NSV917510 NIZ917510 MZD917510 MPH917510 MFL917510 LVP917510 LLT917510 LBX917510 KSB917510 KIF917510 JYJ917510 JON917510 JER917510 IUV917510 IKZ917510 IBD917510 HRH917510 HHL917510 GXP917510 GNT917510 GDX917510 FUB917510 FKF917510 FAJ917510 EQN917510 EGR917510 DWV917510 DMZ917510 DDD917510 CTH917510 CJL917510 BZP917510 BPT917510 BFX917510 AWB917510 AMF917510 ACJ917510 SN917510 IR917510 C917510 WVD851974 WLH851974 WBL851974 VRP851974 VHT851974 UXX851974 UOB851974 UEF851974 TUJ851974 TKN851974 TAR851974 SQV851974 SGZ851974 RXD851974 RNH851974 RDL851974 QTP851974 QJT851974 PZX851974 PQB851974 PGF851974 OWJ851974 OMN851974 OCR851974 NSV851974 NIZ851974 MZD851974 MPH851974 MFL851974 LVP851974 LLT851974 LBX851974 KSB851974 KIF851974 JYJ851974 JON851974 JER851974 IUV851974 IKZ851974 IBD851974 HRH851974 HHL851974 GXP851974 GNT851974 GDX851974 FUB851974 FKF851974 FAJ851974 EQN851974 EGR851974 DWV851974 DMZ851974 DDD851974 CTH851974 CJL851974 BZP851974 BPT851974 BFX851974 AWB851974 AMF851974 ACJ851974 SN851974 IR851974 C851974 WVD786438 WLH786438 WBL786438 VRP786438 VHT786438 UXX786438 UOB786438 UEF786438 TUJ786438 TKN786438 TAR786438 SQV786438 SGZ786438 RXD786438 RNH786438 RDL786438 QTP786438 QJT786438 PZX786438 PQB786438 PGF786438 OWJ786438 OMN786438 OCR786438 NSV786438 NIZ786438 MZD786438 MPH786438 MFL786438 LVP786438 LLT786438 LBX786438 KSB786438 KIF786438 JYJ786438 JON786438 JER786438 IUV786438 IKZ786438 IBD786438 HRH786438 HHL786438 GXP786438 GNT786438 GDX786438 FUB786438 FKF786438 FAJ786438 EQN786438 EGR786438 DWV786438 DMZ786438 DDD786438 CTH786438 CJL786438 BZP786438 BPT786438 BFX786438 AWB786438 AMF786438 ACJ786438 SN786438 IR786438 C786438 WVD720902 WLH720902 WBL720902 VRP720902 VHT720902 UXX720902 UOB720902 UEF720902 TUJ720902 TKN720902 TAR720902 SQV720902 SGZ720902 RXD720902 RNH720902 RDL720902 QTP720902 QJT720902 PZX720902 PQB720902 PGF720902 OWJ720902 OMN720902 OCR720902 NSV720902 NIZ720902 MZD720902 MPH720902 MFL720902 LVP720902 LLT720902 LBX720902 KSB720902 KIF720902 JYJ720902 JON720902 JER720902 IUV720902 IKZ720902 IBD720902 HRH720902 HHL720902 GXP720902 GNT720902 GDX720902 FUB720902 FKF720902 FAJ720902 EQN720902 EGR720902 DWV720902 DMZ720902 DDD720902 CTH720902 CJL720902 BZP720902 BPT720902 BFX720902 AWB720902 AMF720902 ACJ720902 SN720902 IR720902 C720902 WVD655366 WLH655366 WBL655366 VRP655366 VHT655366 UXX655366 UOB655366 UEF655366 TUJ655366 TKN655366 TAR655366 SQV655366 SGZ655366 RXD655366 RNH655366 RDL655366 QTP655366 QJT655366 PZX655366 PQB655366 PGF655366 OWJ655366 OMN655366 OCR655366 NSV655366 NIZ655366 MZD655366 MPH655366 MFL655366 LVP655366 LLT655366 LBX655366 KSB655366 KIF655366 JYJ655366 JON655366 JER655366 IUV655366 IKZ655366 IBD655366 HRH655366 HHL655366 GXP655366 GNT655366 GDX655366 FUB655366 FKF655366 FAJ655366 EQN655366 EGR655366 DWV655366 DMZ655366 DDD655366 CTH655366 CJL655366 BZP655366 BPT655366 BFX655366 AWB655366 AMF655366 ACJ655366 SN655366 IR655366 C655366 WVD589830 WLH589830 WBL589830 VRP589830 VHT589830 UXX589830 UOB589830 UEF589830 TUJ589830 TKN589830 TAR589830 SQV589830 SGZ589830 RXD589830 RNH589830 RDL589830 QTP589830 QJT589830 PZX589830 PQB589830 PGF589830 OWJ589830 OMN589830 OCR589830 NSV589830 NIZ589830 MZD589830 MPH589830 MFL589830 LVP589830 LLT589830 LBX589830 KSB589830 KIF589830 JYJ589830 JON589830 JER589830 IUV589830 IKZ589830 IBD589830 HRH589830 HHL589830 GXP589830 GNT589830 GDX589830 FUB589830 FKF589830 FAJ589830 EQN589830 EGR589830 DWV589830 DMZ589830 DDD589830 CTH589830 CJL589830 BZP589830 BPT589830 BFX589830 AWB589830 AMF589830 ACJ589830 SN589830 IR589830 C589830 WVD524294 WLH524294 WBL524294 VRP524294 VHT524294 UXX524294 UOB524294 UEF524294 TUJ524294 TKN524294 TAR524294 SQV524294 SGZ524294 RXD524294 RNH524294 RDL524294 QTP524294 QJT524294 PZX524294 PQB524294 PGF524294 OWJ524294 OMN524294 OCR524294 NSV524294 NIZ524294 MZD524294 MPH524294 MFL524294 LVP524294 LLT524294 LBX524294 KSB524294 KIF524294 JYJ524294 JON524294 JER524294 IUV524294 IKZ524294 IBD524294 HRH524294 HHL524294 GXP524294 GNT524294 GDX524294 FUB524294 FKF524294 FAJ524294 EQN524294 EGR524294 DWV524294 DMZ524294 DDD524294 CTH524294 CJL524294 BZP524294 BPT524294 BFX524294 AWB524294 AMF524294 ACJ524294 SN524294 IR524294 C524294 WVD458758 WLH458758 WBL458758 VRP458758 VHT458758 UXX458758 UOB458758 UEF458758 TUJ458758 TKN458758 TAR458758 SQV458758 SGZ458758 RXD458758 RNH458758 RDL458758 QTP458758 QJT458758 PZX458758 PQB458758 PGF458758 OWJ458758 OMN458758 OCR458758 NSV458758 NIZ458758 MZD458758 MPH458758 MFL458758 LVP458758 LLT458758 LBX458758 KSB458758 KIF458758 JYJ458758 JON458758 JER458758 IUV458758 IKZ458758 IBD458758 HRH458758 HHL458758 GXP458758 GNT458758 GDX458758 FUB458758 FKF458758 FAJ458758 EQN458758 EGR458758 DWV458758 DMZ458758 DDD458758 CTH458758 CJL458758 BZP458758 BPT458758 BFX458758 AWB458758 AMF458758 ACJ458758 SN458758 IR458758 C458758 WVD393222 WLH393222 WBL393222 VRP393222 VHT393222 UXX393222 UOB393222 UEF393222 TUJ393222 TKN393222 TAR393222 SQV393222 SGZ393222 RXD393222 RNH393222 RDL393222 QTP393222 QJT393222 PZX393222 PQB393222 PGF393222 OWJ393222 OMN393222 OCR393222 NSV393222 NIZ393222 MZD393222 MPH393222 MFL393222 LVP393222 LLT393222 LBX393222 KSB393222 KIF393222 JYJ393222 JON393222 JER393222 IUV393222 IKZ393222 IBD393222 HRH393222 HHL393222 GXP393222 GNT393222 GDX393222 FUB393222 FKF393222 FAJ393222 EQN393222 EGR393222 DWV393222 DMZ393222 DDD393222 CTH393222 CJL393222 BZP393222 BPT393222 BFX393222 AWB393222 AMF393222 ACJ393222 SN393222 IR393222 C393222 WVD327686 WLH327686 WBL327686 VRP327686 VHT327686 UXX327686 UOB327686 UEF327686 TUJ327686 TKN327686 TAR327686 SQV327686 SGZ327686 RXD327686 RNH327686 RDL327686 QTP327686 QJT327686 PZX327686 PQB327686 PGF327686 OWJ327686 OMN327686 OCR327686 NSV327686 NIZ327686 MZD327686 MPH327686 MFL327686 LVP327686 LLT327686 LBX327686 KSB327686 KIF327686 JYJ327686 JON327686 JER327686 IUV327686 IKZ327686 IBD327686 HRH327686 HHL327686 GXP327686 GNT327686 GDX327686 FUB327686 FKF327686 FAJ327686 EQN327686 EGR327686 DWV327686 DMZ327686 DDD327686 CTH327686 CJL327686 BZP327686 BPT327686 BFX327686 AWB327686 AMF327686 ACJ327686 SN327686 IR327686 C327686 WVD262150 WLH262150 WBL262150 VRP262150 VHT262150 UXX262150 UOB262150 UEF262150 TUJ262150 TKN262150 TAR262150 SQV262150 SGZ262150 RXD262150 RNH262150 RDL262150 QTP262150 QJT262150 PZX262150 PQB262150 PGF262150 OWJ262150 OMN262150 OCR262150 NSV262150 NIZ262150 MZD262150 MPH262150 MFL262150 LVP262150 LLT262150 LBX262150 KSB262150 KIF262150 JYJ262150 JON262150 JER262150 IUV262150 IKZ262150 IBD262150 HRH262150 HHL262150 GXP262150 GNT262150 GDX262150 FUB262150 FKF262150 FAJ262150 EQN262150 EGR262150 DWV262150 DMZ262150 DDD262150 CTH262150 CJL262150 BZP262150 BPT262150 BFX262150 AWB262150 AMF262150 ACJ262150 SN262150 IR262150 C262150 WVD196614 WLH196614 WBL196614 VRP196614 VHT196614 UXX196614 UOB196614 UEF196614 TUJ196614 TKN196614 TAR196614 SQV196614 SGZ196614 RXD196614 RNH196614 RDL196614 QTP196614 QJT196614 PZX196614 PQB196614 PGF196614 OWJ196614 OMN196614 OCR196614 NSV196614 NIZ196614 MZD196614 MPH196614 MFL196614 LVP196614 LLT196614 LBX196614 KSB196614 KIF196614 JYJ196614 JON196614 JER196614 IUV196614 IKZ196614 IBD196614 HRH196614 HHL196614 GXP196614 GNT196614 GDX196614 FUB196614 FKF196614 FAJ196614 EQN196614 EGR196614 DWV196614 DMZ196614 DDD196614 CTH196614 CJL196614 BZP196614 BPT196614 BFX196614 AWB196614 AMF196614 ACJ196614 SN196614 IR196614 C196614 WVD131078 WLH131078 WBL131078 VRP131078 VHT131078 UXX131078 UOB131078 UEF131078 TUJ131078 TKN131078 TAR131078 SQV131078 SGZ131078 RXD131078 RNH131078 RDL131078 QTP131078 QJT131078 PZX131078 PQB131078 PGF131078 OWJ131078 OMN131078 OCR131078 NSV131078 NIZ131078 MZD131078 MPH131078 MFL131078 LVP131078 LLT131078 LBX131078 KSB131078 KIF131078 JYJ131078 JON131078 JER131078 IUV131078 IKZ131078 IBD131078 HRH131078 HHL131078 GXP131078 GNT131078 GDX131078 FUB131078 FKF131078 FAJ131078 EQN131078 EGR131078 DWV131078 DMZ131078 DDD131078 CTH131078 CJL131078 BZP131078 BPT131078 BFX131078 AWB131078 AMF131078 ACJ131078 SN131078 IR131078 C131078 WVD65542 WLH65542 WBL65542 VRP65542 VHT65542 UXX65542 UOB65542 UEF65542 TUJ65542 TKN65542 TAR65542 SQV65542 SGZ65542 RXD65542 RNH65542 RDL65542 QTP65542 QJT65542 PZX65542 PQB65542 PGF65542 OWJ65542 OMN65542 OCR65542 NSV65542 NIZ65542 MZD65542 MPH65542 MFL65542 LVP65542 LLT65542 LBX65542 KSB65542 KIF65542 JYJ65542 JON65542 JER65542 IUV65542 IKZ65542 IBD65542 HRH65542 HHL65542 GXP65542 GNT65542 GDX65542 FUB65542 FKF65542 FAJ65542 EQN65542 EGR65542 DWV65542 DMZ65542 DDD65542 CTH65542 CJL65542 BZP65542 BPT65542 BFX65542 AWB65542 AMF65542 ACJ65542 SN65542 IR65542 C65542 WVC16:WVC22 IQ16:IQ22 SM16:SM22 ACI16:ACI22 AME16:AME22 AWA16:AWA22 BFW16:BFW22 BPS16:BPS22 BZO16:BZO22 CJK16:CJK22 CTG16:CTG22 DDC16:DDC22 DMY16:DMY22 DWU16:DWU22 EGQ16:EGQ22 EQM16:EQM22 FAI16:FAI22 FKE16:FKE22 FUA16:FUA22 GDW16:GDW22 GNS16:GNS22 GXO16:GXO22 HHK16:HHK22 HRG16:HRG22 IBC16:IBC22 IKY16:IKY22 IUU16:IUU22 JEQ16:JEQ22 JOM16:JOM22 JYI16:JYI22 KIE16:KIE22 KSA16:KSA22 LBW16:LBW22 LLS16:LLS22 LVO16:LVO22 MFK16:MFK22 MPG16:MPG22 MZC16:MZC22 NIY16:NIY22 NSU16:NSU22 OCQ16:OCQ22 OMM16:OMM22 OWI16:OWI22 PGE16:PGE22 PQA16:PQA22 PZW16:PZW22 QJS16:QJS22 QTO16:QTO22 RDK16:RDK22 RNG16:RNG22 RXC16:RXC22 SGY16:SGY22 SQU16:SQU22 TAQ16:TAQ22 TKM16:TKM22 TUI16:TUI22 UEE16:UEE22 UOA16:UOA22 UXW16:UXW22 VHS16:VHS22 VRO16:VRO22 WBK16:WBK22 WLG16:WLG22">
      <formula1>#REF!</formula1>
    </dataValidation>
    <dataValidation type="list" allowBlank="1" showInputMessage="1" showErrorMessage="1" sqref="WVD983059:WVE983059 C65555:E65555 IR65555:IS65555 SN65555:SO65555 ACJ65555:ACK65555 AMF65555:AMG65555 AWB65555:AWC65555 BFX65555:BFY65555 BPT65555:BPU65555 BZP65555:BZQ65555 CJL65555:CJM65555 CTH65555:CTI65555 DDD65555:DDE65555 DMZ65555:DNA65555 DWV65555:DWW65555 EGR65555:EGS65555 EQN65555:EQO65555 FAJ65555:FAK65555 FKF65555:FKG65555 FUB65555:FUC65555 GDX65555:GDY65555 GNT65555:GNU65555 GXP65555:GXQ65555 HHL65555:HHM65555 HRH65555:HRI65555 IBD65555:IBE65555 IKZ65555:ILA65555 IUV65555:IUW65555 JER65555:JES65555 JON65555:JOO65555 JYJ65555:JYK65555 KIF65555:KIG65555 KSB65555:KSC65555 LBX65555:LBY65555 LLT65555:LLU65555 LVP65555:LVQ65555 MFL65555:MFM65555 MPH65555:MPI65555 MZD65555:MZE65555 NIZ65555:NJA65555 NSV65555:NSW65555 OCR65555:OCS65555 OMN65555:OMO65555 OWJ65555:OWK65555 PGF65555:PGG65555 PQB65555:PQC65555 PZX65555:PZY65555 QJT65555:QJU65555 QTP65555:QTQ65555 RDL65555:RDM65555 RNH65555:RNI65555 RXD65555:RXE65555 SGZ65555:SHA65555 SQV65555:SQW65555 TAR65555:TAS65555 TKN65555:TKO65555 TUJ65555:TUK65555 UEF65555:UEG65555 UOB65555:UOC65555 UXX65555:UXY65555 VHT65555:VHU65555 VRP65555:VRQ65555 WBL65555:WBM65555 WLH65555:WLI65555 WVD65555:WVE65555 C131091:E131091 IR131091:IS131091 SN131091:SO131091 ACJ131091:ACK131091 AMF131091:AMG131091 AWB131091:AWC131091 BFX131091:BFY131091 BPT131091:BPU131091 BZP131091:BZQ131091 CJL131091:CJM131091 CTH131091:CTI131091 DDD131091:DDE131091 DMZ131091:DNA131091 DWV131091:DWW131091 EGR131091:EGS131091 EQN131091:EQO131091 FAJ131091:FAK131091 FKF131091:FKG131091 FUB131091:FUC131091 GDX131091:GDY131091 GNT131091:GNU131091 GXP131091:GXQ131091 HHL131091:HHM131091 HRH131091:HRI131091 IBD131091:IBE131091 IKZ131091:ILA131091 IUV131091:IUW131091 JER131091:JES131091 JON131091:JOO131091 JYJ131091:JYK131091 KIF131091:KIG131091 KSB131091:KSC131091 LBX131091:LBY131091 LLT131091:LLU131091 LVP131091:LVQ131091 MFL131091:MFM131091 MPH131091:MPI131091 MZD131091:MZE131091 NIZ131091:NJA131091 NSV131091:NSW131091 OCR131091:OCS131091 OMN131091:OMO131091 OWJ131091:OWK131091 PGF131091:PGG131091 PQB131091:PQC131091 PZX131091:PZY131091 QJT131091:QJU131091 QTP131091:QTQ131091 RDL131091:RDM131091 RNH131091:RNI131091 RXD131091:RXE131091 SGZ131091:SHA131091 SQV131091:SQW131091 TAR131091:TAS131091 TKN131091:TKO131091 TUJ131091:TUK131091 UEF131091:UEG131091 UOB131091:UOC131091 UXX131091:UXY131091 VHT131091:VHU131091 VRP131091:VRQ131091 WBL131091:WBM131091 WLH131091:WLI131091 WVD131091:WVE131091 C196627:E196627 IR196627:IS196627 SN196627:SO196627 ACJ196627:ACK196627 AMF196627:AMG196627 AWB196627:AWC196627 BFX196627:BFY196627 BPT196627:BPU196627 BZP196627:BZQ196627 CJL196627:CJM196627 CTH196627:CTI196627 DDD196627:DDE196627 DMZ196627:DNA196627 DWV196627:DWW196627 EGR196627:EGS196627 EQN196627:EQO196627 FAJ196627:FAK196627 FKF196627:FKG196627 FUB196627:FUC196627 GDX196627:GDY196627 GNT196627:GNU196627 GXP196627:GXQ196627 HHL196627:HHM196627 HRH196627:HRI196627 IBD196627:IBE196627 IKZ196627:ILA196627 IUV196627:IUW196627 JER196627:JES196627 JON196627:JOO196627 JYJ196627:JYK196627 KIF196627:KIG196627 KSB196627:KSC196627 LBX196627:LBY196627 LLT196627:LLU196627 LVP196627:LVQ196627 MFL196627:MFM196627 MPH196627:MPI196627 MZD196627:MZE196627 NIZ196627:NJA196627 NSV196627:NSW196627 OCR196627:OCS196627 OMN196627:OMO196627 OWJ196627:OWK196627 PGF196627:PGG196627 PQB196627:PQC196627 PZX196627:PZY196627 QJT196627:QJU196627 QTP196627:QTQ196627 RDL196627:RDM196627 RNH196627:RNI196627 RXD196627:RXE196627 SGZ196627:SHA196627 SQV196627:SQW196627 TAR196627:TAS196627 TKN196627:TKO196627 TUJ196627:TUK196627 UEF196627:UEG196627 UOB196627:UOC196627 UXX196627:UXY196627 VHT196627:VHU196627 VRP196627:VRQ196627 WBL196627:WBM196627 WLH196627:WLI196627 WVD196627:WVE196627 C262163:E262163 IR262163:IS262163 SN262163:SO262163 ACJ262163:ACK262163 AMF262163:AMG262163 AWB262163:AWC262163 BFX262163:BFY262163 BPT262163:BPU262163 BZP262163:BZQ262163 CJL262163:CJM262163 CTH262163:CTI262163 DDD262163:DDE262163 DMZ262163:DNA262163 DWV262163:DWW262163 EGR262163:EGS262163 EQN262163:EQO262163 FAJ262163:FAK262163 FKF262163:FKG262163 FUB262163:FUC262163 GDX262163:GDY262163 GNT262163:GNU262163 GXP262163:GXQ262163 HHL262163:HHM262163 HRH262163:HRI262163 IBD262163:IBE262163 IKZ262163:ILA262163 IUV262163:IUW262163 JER262163:JES262163 JON262163:JOO262163 JYJ262163:JYK262163 KIF262163:KIG262163 KSB262163:KSC262163 LBX262163:LBY262163 LLT262163:LLU262163 LVP262163:LVQ262163 MFL262163:MFM262163 MPH262163:MPI262163 MZD262163:MZE262163 NIZ262163:NJA262163 NSV262163:NSW262163 OCR262163:OCS262163 OMN262163:OMO262163 OWJ262163:OWK262163 PGF262163:PGG262163 PQB262163:PQC262163 PZX262163:PZY262163 QJT262163:QJU262163 QTP262163:QTQ262163 RDL262163:RDM262163 RNH262163:RNI262163 RXD262163:RXE262163 SGZ262163:SHA262163 SQV262163:SQW262163 TAR262163:TAS262163 TKN262163:TKO262163 TUJ262163:TUK262163 UEF262163:UEG262163 UOB262163:UOC262163 UXX262163:UXY262163 VHT262163:VHU262163 VRP262163:VRQ262163 WBL262163:WBM262163 WLH262163:WLI262163 WVD262163:WVE262163 C327699:E327699 IR327699:IS327699 SN327699:SO327699 ACJ327699:ACK327699 AMF327699:AMG327699 AWB327699:AWC327699 BFX327699:BFY327699 BPT327699:BPU327699 BZP327699:BZQ327699 CJL327699:CJM327699 CTH327699:CTI327699 DDD327699:DDE327699 DMZ327699:DNA327699 DWV327699:DWW327699 EGR327699:EGS327699 EQN327699:EQO327699 FAJ327699:FAK327699 FKF327699:FKG327699 FUB327699:FUC327699 GDX327699:GDY327699 GNT327699:GNU327699 GXP327699:GXQ327699 HHL327699:HHM327699 HRH327699:HRI327699 IBD327699:IBE327699 IKZ327699:ILA327699 IUV327699:IUW327699 JER327699:JES327699 JON327699:JOO327699 JYJ327699:JYK327699 KIF327699:KIG327699 KSB327699:KSC327699 LBX327699:LBY327699 LLT327699:LLU327699 LVP327699:LVQ327699 MFL327699:MFM327699 MPH327699:MPI327699 MZD327699:MZE327699 NIZ327699:NJA327699 NSV327699:NSW327699 OCR327699:OCS327699 OMN327699:OMO327699 OWJ327699:OWK327699 PGF327699:PGG327699 PQB327699:PQC327699 PZX327699:PZY327699 QJT327699:QJU327699 QTP327699:QTQ327699 RDL327699:RDM327699 RNH327699:RNI327699 RXD327699:RXE327699 SGZ327699:SHA327699 SQV327699:SQW327699 TAR327699:TAS327699 TKN327699:TKO327699 TUJ327699:TUK327699 UEF327699:UEG327699 UOB327699:UOC327699 UXX327699:UXY327699 VHT327699:VHU327699 VRP327699:VRQ327699 WBL327699:WBM327699 WLH327699:WLI327699 WVD327699:WVE327699 C393235:E393235 IR393235:IS393235 SN393235:SO393235 ACJ393235:ACK393235 AMF393235:AMG393235 AWB393235:AWC393235 BFX393235:BFY393235 BPT393235:BPU393235 BZP393235:BZQ393235 CJL393235:CJM393235 CTH393235:CTI393235 DDD393235:DDE393235 DMZ393235:DNA393235 DWV393235:DWW393235 EGR393235:EGS393235 EQN393235:EQO393235 FAJ393235:FAK393235 FKF393235:FKG393235 FUB393235:FUC393235 GDX393235:GDY393235 GNT393235:GNU393235 GXP393235:GXQ393235 HHL393235:HHM393235 HRH393235:HRI393235 IBD393235:IBE393235 IKZ393235:ILA393235 IUV393235:IUW393235 JER393235:JES393235 JON393235:JOO393235 JYJ393235:JYK393235 KIF393235:KIG393235 KSB393235:KSC393235 LBX393235:LBY393235 LLT393235:LLU393235 LVP393235:LVQ393235 MFL393235:MFM393235 MPH393235:MPI393235 MZD393235:MZE393235 NIZ393235:NJA393235 NSV393235:NSW393235 OCR393235:OCS393235 OMN393235:OMO393235 OWJ393235:OWK393235 PGF393235:PGG393235 PQB393235:PQC393235 PZX393235:PZY393235 QJT393235:QJU393235 QTP393235:QTQ393235 RDL393235:RDM393235 RNH393235:RNI393235 RXD393235:RXE393235 SGZ393235:SHA393235 SQV393235:SQW393235 TAR393235:TAS393235 TKN393235:TKO393235 TUJ393235:TUK393235 UEF393235:UEG393235 UOB393235:UOC393235 UXX393235:UXY393235 VHT393235:VHU393235 VRP393235:VRQ393235 WBL393235:WBM393235 WLH393235:WLI393235 WVD393235:WVE393235 C458771:E458771 IR458771:IS458771 SN458771:SO458771 ACJ458771:ACK458771 AMF458771:AMG458771 AWB458771:AWC458771 BFX458771:BFY458771 BPT458771:BPU458771 BZP458771:BZQ458771 CJL458771:CJM458771 CTH458771:CTI458771 DDD458771:DDE458771 DMZ458771:DNA458771 DWV458771:DWW458771 EGR458771:EGS458771 EQN458771:EQO458771 FAJ458771:FAK458771 FKF458771:FKG458771 FUB458771:FUC458771 GDX458771:GDY458771 GNT458771:GNU458771 GXP458771:GXQ458771 HHL458771:HHM458771 HRH458771:HRI458771 IBD458771:IBE458771 IKZ458771:ILA458771 IUV458771:IUW458771 JER458771:JES458771 JON458771:JOO458771 JYJ458771:JYK458771 KIF458771:KIG458771 KSB458771:KSC458771 LBX458771:LBY458771 LLT458771:LLU458771 LVP458771:LVQ458771 MFL458771:MFM458771 MPH458771:MPI458771 MZD458771:MZE458771 NIZ458771:NJA458771 NSV458771:NSW458771 OCR458771:OCS458771 OMN458771:OMO458771 OWJ458771:OWK458771 PGF458771:PGG458771 PQB458771:PQC458771 PZX458771:PZY458771 QJT458771:QJU458771 QTP458771:QTQ458771 RDL458771:RDM458771 RNH458771:RNI458771 RXD458771:RXE458771 SGZ458771:SHA458771 SQV458771:SQW458771 TAR458771:TAS458771 TKN458771:TKO458771 TUJ458771:TUK458771 UEF458771:UEG458771 UOB458771:UOC458771 UXX458771:UXY458771 VHT458771:VHU458771 VRP458771:VRQ458771 WBL458771:WBM458771 WLH458771:WLI458771 WVD458771:WVE458771 C524307:E524307 IR524307:IS524307 SN524307:SO524307 ACJ524307:ACK524307 AMF524307:AMG524307 AWB524307:AWC524307 BFX524307:BFY524307 BPT524307:BPU524307 BZP524307:BZQ524307 CJL524307:CJM524307 CTH524307:CTI524307 DDD524307:DDE524307 DMZ524307:DNA524307 DWV524307:DWW524307 EGR524307:EGS524307 EQN524307:EQO524307 FAJ524307:FAK524307 FKF524307:FKG524307 FUB524307:FUC524307 GDX524307:GDY524307 GNT524307:GNU524307 GXP524307:GXQ524307 HHL524307:HHM524307 HRH524307:HRI524307 IBD524307:IBE524307 IKZ524307:ILA524307 IUV524307:IUW524307 JER524307:JES524307 JON524307:JOO524307 JYJ524307:JYK524307 KIF524307:KIG524307 KSB524307:KSC524307 LBX524307:LBY524307 LLT524307:LLU524307 LVP524307:LVQ524307 MFL524307:MFM524307 MPH524307:MPI524307 MZD524307:MZE524307 NIZ524307:NJA524307 NSV524307:NSW524307 OCR524307:OCS524307 OMN524307:OMO524307 OWJ524307:OWK524307 PGF524307:PGG524307 PQB524307:PQC524307 PZX524307:PZY524307 QJT524307:QJU524307 QTP524307:QTQ524307 RDL524307:RDM524307 RNH524307:RNI524307 RXD524307:RXE524307 SGZ524307:SHA524307 SQV524307:SQW524307 TAR524307:TAS524307 TKN524307:TKO524307 TUJ524307:TUK524307 UEF524307:UEG524307 UOB524307:UOC524307 UXX524307:UXY524307 VHT524307:VHU524307 VRP524307:VRQ524307 WBL524307:WBM524307 WLH524307:WLI524307 WVD524307:WVE524307 C589843:E589843 IR589843:IS589843 SN589843:SO589843 ACJ589843:ACK589843 AMF589843:AMG589843 AWB589843:AWC589843 BFX589843:BFY589843 BPT589843:BPU589843 BZP589843:BZQ589843 CJL589843:CJM589843 CTH589843:CTI589843 DDD589843:DDE589843 DMZ589843:DNA589843 DWV589843:DWW589843 EGR589843:EGS589843 EQN589843:EQO589843 FAJ589843:FAK589843 FKF589843:FKG589843 FUB589843:FUC589843 GDX589843:GDY589843 GNT589843:GNU589843 GXP589843:GXQ589843 HHL589843:HHM589843 HRH589843:HRI589843 IBD589843:IBE589843 IKZ589843:ILA589843 IUV589843:IUW589843 JER589843:JES589843 JON589843:JOO589843 JYJ589843:JYK589843 KIF589843:KIG589843 KSB589843:KSC589843 LBX589843:LBY589843 LLT589843:LLU589843 LVP589843:LVQ589843 MFL589843:MFM589843 MPH589843:MPI589843 MZD589843:MZE589843 NIZ589843:NJA589843 NSV589843:NSW589843 OCR589843:OCS589843 OMN589843:OMO589843 OWJ589843:OWK589843 PGF589843:PGG589843 PQB589843:PQC589843 PZX589843:PZY589843 QJT589843:QJU589843 QTP589843:QTQ589843 RDL589843:RDM589843 RNH589843:RNI589843 RXD589843:RXE589843 SGZ589843:SHA589843 SQV589843:SQW589843 TAR589843:TAS589843 TKN589843:TKO589843 TUJ589843:TUK589843 UEF589843:UEG589843 UOB589843:UOC589843 UXX589843:UXY589843 VHT589843:VHU589843 VRP589843:VRQ589843 WBL589843:WBM589843 WLH589843:WLI589843 WVD589843:WVE589843 C655379:E655379 IR655379:IS655379 SN655379:SO655379 ACJ655379:ACK655379 AMF655379:AMG655379 AWB655379:AWC655379 BFX655379:BFY655379 BPT655379:BPU655379 BZP655379:BZQ655379 CJL655379:CJM655379 CTH655379:CTI655379 DDD655379:DDE655379 DMZ655379:DNA655379 DWV655379:DWW655379 EGR655379:EGS655379 EQN655379:EQO655379 FAJ655379:FAK655379 FKF655379:FKG655379 FUB655379:FUC655379 GDX655379:GDY655379 GNT655379:GNU655379 GXP655379:GXQ655379 HHL655379:HHM655379 HRH655379:HRI655379 IBD655379:IBE655379 IKZ655379:ILA655379 IUV655379:IUW655379 JER655379:JES655379 JON655379:JOO655379 JYJ655379:JYK655379 KIF655379:KIG655379 KSB655379:KSC655379 LBX655379:LBY655379 LLT655379:LLU655379 LVP655379:LVQ655379 MFL655379:MFM655379 MPH655379:MPI655379 MZD655379:MZE655379 NIZ655379:NJA655379 NSV655379:NSW655379 OCR655379:OCS655379 OMN655379:OMO655379 OWJ655379:OWK655379 PGF655379:PGG655379 PQB655379:PQC655379 PZX655379:PZY655379 QJT655379:QJU655379 QTP655379:QTQ655379 RDL655379:RDM655379 RNH655379:RNI655379 RXD655379:RXE655379 SGZ655379:SHA655379 SQV655379:SQW655379 TAR655379:TAS655379 TKN655379:TKO655379 TUJ655379:TUK655379 UEF655379:UEG655379 UOB655379:UOC655379 UXX655379:UXY655379 VHT655379:VHU655379 VRP655379:VRQ655379 WBL655379:WBM655379 WLH655379:WLI655379 WVD655379:WVE655379 C720915:E720915 IR720915:IS720915 SN720915:SO720915 ACJ720915:ACK720915 AMF720915:AMG720915 AWB720915:AWC720915 BFX720915:BFY720915 BPT720915:BPU720915 BZP720915:BZQ720915 CJL720915:CJM720915 CTH720915:CTI720915 DDD720915:DDE720915 DMZ720915:DNA720915 DWV720915:DWW720915 EGR720915:EGS720915 EQN720915:EQO720915 FAJ720915:FAK720915 FKF720915:FKG720915 FUB720915:FUC720915 GDX720915:GDY720915 GNT720915:GNU720915 GXP720915:GXQ720915 HHL720915:HHM720915 HRH720915:HRI720915 IBD720915:IBE720915 IKZ720915:ILA720915 IUV720915:IUW720915 JER720915:JES720915 JON720915:JOO720915 JYJ720915:JYK720915 KIF720915:KIG720915 KSB720915:KSC720915 LBX720915:LBY720915 LLT720915:LLU720915 LVP720915:LVQ720915 MFL720915:MFM720915 MPH720915:MPI720915 MZD720915:MZE720915 NIZ720915:NJA720915 NSV720915:NSW720915 OCR720915:OCS720915 OMN720915:OMO720915 OWJ720915:OWK720915 PGF720915:PGG720915 PQB720915:PQC720915 PZX720915:PZY720915 QJT720915:QJU720915 QTP720915:QTQ720915 RDL720915:RDM720915 RNH720915:RNI720915 RXD720915:RXE720915 SGZ720915:SHA720915 SQV720915:SQW720915 TAR720915:TAS720915 TKN720915:TKO720915 TUJ720915:TUK720915 UEF720915:UEG720915 UOB720915:UOC720915 UXX720915:UXY720915 VHT720915:VHU720915 VRP720915:VRQ720915 WBL720915:WBM720915 WLH720915:WLI720915 WVD720915:WVE720915 C786451:E786451 IR786451:IS786451 SN786451:SO786451 ACJ786451:ACK786451 AMF786451:AMG786451 AWB786451:AWC786451 BFX786451:BFY786451 BPT786451:BPU786451 BZP786451:BZQ786451 CJL786451:CJM786451 CTH786451:CTI786451 DDD786451:DDE786451 DMZ786451:DNA786451 DWV786451:DWW786451 EGR786451:EGS786451 EQN786451:EQO786451 FAJ786451:FAK786451 FKF786451:FKG786451 FUB786451:FUC786451 GDX786451:GDY786451 GNT786451:GNU786451 GXP786451:GXQ786451 HHL786451:HHM786451 HRH786451:HRI786451 IBD786451:IBE786451 IKZ786451:ILA786451 IUV786451:IUW786451 JER786451:JES786451 JON786451:JOO786451 JYJ786451:JYK786451 KIF786451:KIG786451 KSB786451:KSC786451 LBX786451:LBY786451 LLT786451:LLU786451 LVP786451:LVQ786451 MFL786451:MFM786451 MPH786451:MPI786451 MZD786451:MZE786451 NIZ786451:NJA786451 NSV786451:NSW786451 OCR786451:OCS786451 OMN786451:OMO786451 OWJ786451:OWK786451 PGF786451:PGG786451 PQB786451:PQC786451 PZX786451:PZY786451 QJT786451:QJU786451 QTP786451:QTQ786451 RDL786451:RDM786451 RNH786451:RNI786451 RXD786451:RXE786451 SGZ786451:SHA786451 SQV786451:SQW786451 TAR786451:TAS786451 TKN786451:TKO786451 TUJ786451:TUK786451 UEF786451:UEG786451 UOB786451:UOC786451 UXX786451:UXY786451 VHT786451:VHU786451 VRP786451:VRQ786451 WBL786451:WBM786451 WLH786451:WLI786451 WVD786451:WVE786451 C851987:E851987 IR851987:IS851987 SN851987:SO851987 ACJ851987:ACK851987 AMF851987:AMG851987 AWB851987:AWC851987 BFX851987:BFY851987 BPT851987:BPU851987 BZP851987:BZQ851987 CJL851987:CJM851987 CTH851987:CTI851987 DDD851987:DDE851987 DMZ851987:DNA851987 DWV851987:DWW851987 EGR851987:EGS851987 EQN851987:EQO851987 FAJ851987:FAK851987 FKF851987:FKG851987 FUB851987:FUC851987 GDX851987:GDY851987 GNT851987:GNU851987 GXP851987:GXQ851987 HHL851987:HHM851987 HRH851987:HRI851987 IBD851987:IBE851987 IKZ851987:ILA851987 IUV851987:IUW851987 JER851987:JES851987 JON851987:JOO851987 JYJ851987:JYK851987 KIF851987:KIG851987 KSB851987:KSC851987 LBX851987:LBY851987 LLT851987:LLU851987 LVP851987:LVQ851987 MFL851987:MFM851987 MPH851987:MPI851987 MZD851987:MZE851987 NIZ851987:NJA851987 NSV851987:NSW851987 OCR851987:OCS851987 OMN851987:OMO851987 OWJ851987:OWK851987 PGF851987:PGG851987 PQB851987:PQC851987 PZX851987:PZY851987 QJT851987:QJU851987 QTP851987:QTQ851987 RDL851987:RDM851987 RNH851987:RNI851987 RXD851987:RXE851987 SGZ851987:SHA851987 SQV851987:SQW851987 TAR851987:TAS851987 TKN851987:TKO851987 TUJ851987:TUK851987 UEF851987:UEG851987 UOB851987:UOC851987 UXX851987:UXY851987 VHT851987:VHU851987 VRP851987:VRQ851987 WBL851987:WBM851987 WLH851987:WLI851987 WVD851987:WVE851987 C917523:E917523 IR917523:IS917523 SN917523:SO917523 ACJ917523:ACK917523 AMF917523:AMG917523 AWB917523:AWC917523 BFX917523:BFY917523 BPT917523:BPU917523 BZP917523:BZQ917523 CJL917523:CJM917523 CTH917523:CTI917523 DDD917523:DDE917523 DMZ917523:DNA917523 DWV917523:DWW917523 EGR917523:EGS917523 EQN917523:EQO917523 FAJ917523:FAK917523 FKF917523:FKG917523 FUB917523:FUC917523 GDX917523:GDY917523 GNT917523:GNU917523 GXP917523:GXQ917523 HHL917523:HHM917523 HRH917523:HRI917523 IBD917523:IBE917523 IKZ917523:ILA917523 IUV917523:IUW917523 JER917523:JES917523 JON917523:JOO917523 JYJ917523:JYK917523 KIF917523:KIG917523 KSB917523:KSC917523 LBX917523:LBY917523 LLT917523:LLU917523 LVP917523:LVQ917523 MFL917523:MFM917523 MPH917523:MPI917523 MZD917523:MZE917523 NIZ917523:NJA917523 NSV917523:NSW917523 OCR917523:OCS917523 OMN917523:OMO917523 OWJ917523:OWK917523 PGF917523:PGG917523 PQB917523:PQC917523 PZX917523:PZY917523 QJT917523:QJU917523 QTP917523:QTQ917523 RDL917523:RDM917523 RNH917523:RNI917523 RXD917523:RXE917523 SGZ917523:SHA917523 SQV917523:SQW917523 TAR917523:TAS917523 TKN917523:TKO917523 TUJ917523:TUK917523 UEF917523:UEG917523 UOB917523:UOC917523 UXX917523:UXY917523 VHT917523:VHU917523 VRP917523:VRQ917523 WBL917523:WBM917523 WLH917523:WLI917523 WVD917523:WVE917523 C983059:E983059 IR983059:IS983059 SN983059:SO983059 ACJ983059:ACK983059 AMF983059:AMG983059 AWB983059:AWC983059 BFX983059:BFY983059 BPT983059:BPU983059 BZP983059:BZQ983059 CJL983059:CJM983059 CTH983059:CTI983059 DDD983059:DDE983059 DMZ983059:DNA983059 DWV983059:DWW983059 EGR983059:EGS983059 EQN983059:EQO983059 FAJ983059:FAK983059 FKF983059:FKG983059 FUB983059:FUC983059 GDX983059:GDY983059 GNT983059:GNU983059 GXP983059:GXQ983059 HHL983059:HHM983059 HRH983059:HRI983059 IBD983059:IBE983059 IKZ983059:ILA983059 IUV983059:IUW983059 JER983059:JES983059 JON983059:JOO983059 JYJ983059:JYK983059 KIF983059:KIG983059 KSB983059:KSC983059 LBX983059:LBY983059 LLT983059:LLU983059 LVP983059:LVQ983059 MFL983059:MFM983059 MPH983059:MPI983059 MZD983059:MZE983059 NIZ983059:NJA983059 NSV983059:NSW983059 OCR983059:OCS983059 OMN983059:OMO983059 OWJ983059:OWK983059 PGF983059:PGG983059 PQB983059:PQC983059 PZX983059:PZY983059 QJT983059:QJU983059 QTP983059:QTQ983059 RDL983059:RDM983059 RNH983059:RNI983059 RXD983059:RXE983059 SGZ983059:SHA983059 SQV983059:SQW983059 TAR983059:TAS983059 TKN983059:TKO983059 TUJ983059:TUK983059 UEF983059:UEG983059 UOB983059:UOC983059 UXX983059:UXY983059 VHT983059:VHU983059 VRP983059:VRQ983059 WBL983059:WBM983059 WLH983059:WLI983059">
      <formula1>"Please select,Carrier,HR Administrator"</formula1>
    </dataValidation>
    <dataValidation type="list" showInputMessage="1" showErrorMessage="1" promptTitle="Selection Required" sqref="D9">
      <formula1>"Selection Required, Confirmed, Partially confirmed with deviations noted"</formula1>
    </dataValidation>
  </dataValidations>
  <printOptions horizontalCentered="1"/>
  <pageMargins left="0.7" right="0.7" top="1.07" bottom="0.75" header="0.3" footer="0.3"/>
  <pageSetup scale="61" orientation="landscape" useFirstPageNumber="1" r:id="rId1"/>
  <headerFooter alignWithMargins="0">
    <oddFooter>&amp;L&amp;G&amp;C&amp;P</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pageSetUpPr fitToPage="1"/>
  </sheetPr>
  <dimension ref="A1:J82"/>
  <sheetViews>
    <sheetView showGridLines="0" zoomScale="70" zoomScaleNormal="70" zoomScaleSheetLayoutView="85" workbookViewId="0">
      <pane ySplit="6" topLeftCell="A26" activePane="bottomLeft" state="frozen"/>
      <selection pane="bottomLeft" activeCell="D28" sqref="D28"/>
    </sheetView>
  </sheetViews>
  <sheetFormatPr defaultColWidth="0" defaultRowHeight="12.75" zeroHeight="1"/>
  <cols>
    <col min="1" max="1" width="2.7109375" style="5" customWidth="1"/>
    <col min="2" max="2" width="48.5703125" style="11" customWidth="1"/>
    <col min="3" max="4" width="32.28515625" style="11" customWidth="1"/>
    <col min="5" max="5" width="32.42578125" style="11" customWidth="1"/>
    <col min="6" max="6" width="32.140625" style="40" customWidth="1"/>
    <col min="7" max="7" width="31" style="11" customWidth="1"/>
    <col min="8" max="8" width="6.42578125" style="11" customWidth="1"/>
    <col min="9" max="10" width="0" style="11" hidden="1" customWidth="1"/>
    <col min="11" max="16384" width="9.140625" style="11" hidden="1"/>
  </cols>
  <sheetData>
    <row r="1" spans="1:6" s="5" customFormat="1">
      <c r="B1" s="1" t="str">
        <f>CONCATENATE("Client Name - ",'Client General Info. (Mercer)'!$B$7)</f>
        <v>Client Name - City of Tacoma</v>
      </c>
      <c r="C1" s="2"/>
      <c r="D1" s="3"/>
      <c r="E1" s="3"/>
      <c r="F1" s="37"/>
    </row>
    <row r="2" spans="1:6" s="5" customFormat="1">
      <c r="B2" s="1" t="str">
        <f>CONCATENATE("Client Situs - ",'Client General Info. (Mercer)'!$B$5)</f>
        <v>Client Situs - WA</v>
      </c>
      <c r="C2" s="2"/>
      <c r="D2" s="3"/>
      <c r="E2" s="3"/>
      <c r="F2" s="37"/>
    </row>
    <row r="3" spans="1:6" s="5" customFormat="1">
      <c r="B3" s="1" t="str">
        <f>IF('Basic Life_AD&amp;D'!B3="Enter Carrier Name","Carrier Name",'Basic Life_AD&amp;D'!B3)</f>
        <v>Carrier Name</v>
      </c>
      <c r="C3" s="7"/>
      <c r="D3" s="3"/>
      <c r="E3" s="3"/>
      <c r="F3" s="39"/>
    </row>
    <row r="4" spans="1:6" s="5" customFormat="1" ht="13.5" thickBot="1">
      <c r="B4" s="1" t="str">
        <f>CONCATENATE("Effective Date - ",'Client General Info. (Mercer)'!$B$11)</f>
        <v>Effective Date - 01/01/2021</v>
      </c>
      <c r="C4" s="8"/>
      <c r="D4" s="3"/>
      <c r="E4" s="3"/>
      <c r="F4" s="38"/>
    </row>
    <row r="5" spans="1:6" ht="40.5" customHeight="1">
      <c r="B5" s="1116" t="s">
        <v>598</v>
      </c>
      <c r="C5" s="1058" t="s">
        <v>381</v>
      </c>
      <c r="D5" s="1058"/>
      <c r="E5" s="1058"/>
      <c r="F5" s="1059"/>
    </row>
    <row r="6" spans="1:6" s="13" customFormat="1" ht="72" customHeight="1">
      <c r="A6" s="14"/>
      <c r="B6" s="1117"/>
      <c r="C6" s="52" t="s">
        <v>126</v>
      </c>
      <c r="D6" s="52" t="s">
        <v>127</v>
      </c>
      <c r="E6" s="53" t="s">
        <v>214</v>
      </c>
      <c r="F6" s="170" t="s">
        <v>216</v>
      </c>
    </row>
    <row r="7" spans="1:6" ht="129.75" customHeight="1">
      <c r="B7" s="171" t="s">
        <v>132</v>
      </c>
      <c r="C7" s="104" t="s">
        <v>483</v>
      </c>
      <c r="D7" s="104" t="s">
        <v>483</v>
      </c>
      <c r="E7" s="105" t="s">
        <v>213</v>
      </c>
      <c r="F7" s="152"/>
    </row>
    <row r="8" spans="1:6">
      <c r="B8" s="171" t="s">
        <v>180</v>
      </c>
      <c r="C8" s="104" t="s">
        <v>464</v>
      </c>
      <c r="D8" s="104" t="str">
        <f>C8</f>
        <v>EE, EE+Family</v>
      </c>
      <c r="E8" s="105" t="s">
        <v>213</v>
      </c>
      <c r="F8" s="152"/>
    </row>
    <row r="9" spans="1:6" ht="83.25" customHeight="1">
      <c r="B9" s="172" t="s">
        <v>160</v>
      </c>
      <c r="C9" s="104" t="s">
        <v>466</v>
      </c>
      <c r="D9" s="104" t="str">
        <f t="shared" ref="D9:D11" si="0">C9</f>
        <v>EE: equal to the amount of your Additional Life Insurance Benefit. Spouse: amount of the Additional Dependent Life Insurance Benefit for your Spouse.</v>
      </c>
      <c r="E9" s="105" t="s">
        <v>213</v>
      </c>
      <c r="F9" s="152"/>
    </row>
    <row r="10" spans="1:6" ht="53.25" customHeight="1">
      <c r="B10" s="172" t="s">
        <v>164</v>
      </c>
      <c r="C10" s="107" t="s">
        <v>459</v>
      </c>
      <c r="D10" s="104" t="s">
        <v>496</v>
      </c>
      <c r="E10" s="105" t="s">
        <v>213</v>
      </c>
      <c r="F10" s="152"/>
    </row>
    <row r="11" spans="1:6" ht="76.5">
      <c r="B11" s="172" t="s">
        <v>174</v>
      </c>
      <c r="C11" s="106" t="s">
        <v>465</v>
      </c>
      <c r="D11" s="104" t="str">
        <f t="shared" si="0"/>
        <v>Annual Earnings means your annual rate of earnings from your Employer. Your Annual Earnings will be based on your earnings in effect on your last full day of Active Work unless a different date applies</v>
      </c>
      <c r="E11" s="105" t="s">
        <v>213</v>
      </c>
      <c r="F11" s="152"/>
    </row>
    <row r="12" spans="1:6">
      <c r="B12" s="176" t="s">
        <v>69</v>
      </c>
      <c r="C12" s="106" t="s">
        <v>54</v>
      </c>
      <c r="D12" s="104" t="s">
        <v>54</v>
      </c>
      <c r="E12" s="105" t="s">
        <v>213</v>
      </c>
      <c r="F12" s="1002"/>
    </row>
    <row r="13" spans="1:6" ht="15.75">
      <c r="B13" s="173" t="s">
        <v>128</v>
      </c>
      <c r="C13" s="60"/>
      <c r="D13" s="59"/>
      <c r="E13" s="59"/>
      <c r="F13" s="215"/>
    </row>
    <row r="14" spans="1:6" ht="25.5">
      <c r="B14" s="166" t="s">
        <v>244</v>
      </c>
      <c r="C14" s="106" t="s">
        <v>456</v>
      </c>
      <c r="D14" s="106" t="str">
        <f>C14</f>
        <v>70 through 74 - 65%                                                   75 or over - 50%</v>
      </c>
      <c r="E14" s="105" t="s">
        <v>213</v>
      </c>
      <c r="F14" s="152"/>
    </row>
    <row r="15" spans="1:6" ht="38.25">
      <c r="B15" s="166" t="s">
        <v>82</v>
      </c>
      <c r="C15" s="106" t="s">
        <v>463</v>
      </c>
      <c r="D15" s="106" t="s">
        <v>511</v>
      </c>
      <c r="E15" s="105" t="s">
        <v>213</v>
      </c>
      <c r="F15" s="1002"/>
    </row>
    <row r="16" spans="1:6" ht="38.25">
      <c r="B16" s="172" t="s">
        <v>83</v>
      </c>
      <c r="C16" s="106" t="s">
        <v>463</v>
      </c>
      <c r="D16" s="106" t="s">
        <v>511</v>
      </c>
      <c r="E16" s="105" t="s">
        <v>213</v>
      </c>
      <c r="F16" s="152"/>
    </row>
    <row r="17" spans="1:7">
      <c r="B17" s="172" t="s">
        <v>81</v>
      </c>
      <c r="C17" s="106" t="s">
        <v>54</v>
      </c>
      <c r="D17" s="106" t="s">
        <v>212</v>
      </c>
      <c r="E17" s="105" t="s">
        <v>213</v>
      </c>
      <c r="F17" s="152"/>
    </row>
    <row r="18" spans="1:7">
      <c r="B18" s="172" t="s">
        <v>181</v>
      </c>
      <c r="C18" s="106" t="s">
        <v>54</v>
      </c>
      <c r="D18" s="106" t="s">
        <v>212</v>
      </c>
      <c r="E18" s="105" t="s">
        <v>213</v>
      </c>
      <c r="F18" s="152"/>
    </row>
    <row r="19" spans="1:7">
      <c r="B19" s="175" t="s">
        <v>157</v>
      </c>
      <c r="C19" s="113" t="s">
        <v>62</v>
      </c>
      <c r="D19" s="106" t="s">
        <v>212</v>
      </c>
      <c r="E19" s="105" t="s">
        <v>213</v>
      </c>
      <c r="F19" s="1002"/>
    </row>
    <row r="20" spans="1:7" ht="15.75">
      <c r="B20" s="177" t="s">
        <v>10</v>
      </c>
      <c r="C20" s="56"/>
      <c r="D20" s="56"/>
      <c r="E20" s="54"/>
      <c r="F20" s="174"/>
    </row>
    <row r="21" spans="1:7" ht="38.25">
      <c r="B21" s="175" t="s">
        <v>12</v>
      </c>
      <c r="C21" s="557" t="s">
        <v>457</v>
      </c>
      <c r="D21" s="112" t="s">
        <v>212</v>
      </c>
      <c r="E21" s="105" t="s">
        <v>213</v>
      </c>
      <c r="F21" s="152"/>
    </row>
    <row r="22" spans="1:7" ht="38.25">
      <c r="B22" s="175" t="s">
        <v>11</v>
      </c>
      <c r="C22" s="557" t="s">
        <v>458</v>
      </c>
      <c r="D22" s="112" t="s">
        <v>212</v>
      </c>
      <c r="E22" s="105" t="s">
        <v>213</v>
      </c>
      <c r="F22" s="152"/>
    </row>
    <row r="23" spans="1:7" ht="39.75" customHeight="1">
      <c r="B23" s="175" t="s">
        <v>13</v>
      </c>
      <c r="C23" s="557" t="s">
        <v>463</v>
      </c>
      <c r="D23" s="112" t="s">
        <v>513</v>
      </c>
      <c r="E23" s="105" t="s">
        <v>213</v>
      </c>
      <c r="F23" s="152"/>
    </row>
    <row r="24" spans="1:7">
      <c r="B24" s="175" t="s">
        <v>14</v>
      </c>
      <c r="C24" s="557" t="s">
        <v>454</v>
      </c>
      <c r="D24" s="112" t="s">
        <v>212</v>
      </c>
      <c r="E24" s="105" t="s">
        <v>213</v>
      </c>
      <c r="F24" s="152"/>
    </row>
    <row r="25" spans="1:7" ht="78" customHeight="1">
      <c r="B25" s="175" t="s">
        <v>80</v>
      </c>
      <c r="C25" s="557" t="s">
        <v>463</v>
      </c>
      <c r="D25" s="112" t="s">
        <v>513</v>
      </c>
      <c r="E25" s="105" t="s">
        <v>213</v>
      </c>
      <c r="F25" s="1002"/>
      <c r="G25" s="1022"/>
    </row>
    <row r="26" spans="1:7" ht="25.5">
      <c r="B26" s="175" t="s">
        <v>77</v>
      </c>
      <c r="C26" s="557" t="s">
        <v>463</v>
      </c>
      <c r="D26" s="112" t="s">
        <v>513</v>
      </c>
      <c r="E26" s="105" t="s">
        <v>213</v>
      </c>
      <c r="F26" s="152"/>
    </row>
    <row r="27" spans="1:7" ht="114.75">
      <c r="B27" s="175" t="s">
        <v>590</v>
      </c>
      <c r="C27" s="557" t="s">
        <v>615</v>
      </c>
      <c r="D27" s="112" t="s">
        <v>212</v>
      </c>
      <c r="E27" s="105" t="s">
        <v>213</v>
      </c>
      <c r="F27" s="152"/>
    </row>
    <row r="28" spans="1:7" ht="76.5">
      <c r="B28" s="175" t="s">
        <v>234</v>
      </c>
      <c r="C28" s="557" t="s">
        <v>463</v>
      </c>
      <c r="D28" s="112" t="s">
        <v>514</v>
      </c>
      <c r="E28" s="105" t="s">
        <v>213</v>
      </c>
      <c r="F28" s="152"/>
    </row>
    <row r="29" spans="1:7" s="67" customFormat="1" ht="15.75" hidden="1">
      <c r="A29" s="66"/>
      <c r="B29" s="177" t="s">
        <v>242</v>
      </c>
      <c r="C29" s="56"/>
      <c r="D29" s="56"/>
      <c r="E29" s="54"/>
      <c r="F29" s="174"/>
    </row>
    <row r="30" spans="1:7" s="67" customFormat="1" hidden="1">
      <c r="A30" s="66"/>
      <c r="B30" s="172" t="s">
        <v>66</v>
      </c>
      <c r="C30" s="109"/>
      <c r="D30" s="109" t="s">
        <v>212</v>
      </c>
      <c r="E30" s="105" t="s">
        <v>213</v>
      </c>
      <c r="F30" s="152"/>
    </row>
    <row r="31" spans="1:7" ht="15.75">
      <c r="B31" s="173" t="s">
        <v>144</v>
      </c>
      <c r="C31" s="57"/>
      <c r="D31" s="57"/>
      <c r="E31" s="59"/>
      <c r="F31" s="174"/>
    </row>
    <row r="32" spans="1:7" ht="13.5" thickBot="1">
      <c r="B32" s="191" t="s">
        <v>144</v>
      </c>
      <c r="C32" s="192"/>
      <c r="D32" s="192" t="s">
        <v>601</v>
      </c>
      <c r="E32" s="674" t="s">
        <v>213</v>
      </c>
      <c r="F32" s="152"/>
    </row>
    <row r="33" spans="1:10" s="211" customFormat="1" ht="10.15" customHeight="1" thickBot="1">
      <c r="A33" s="210"/>
      <c r="B33" s="213"/>
      <c r="C33" s="214"/>
      <c r="D33" s="214"/>
      <c r="E33" s="212"/>
      <c r="F33" s="212"/>
    </row>
    <row r="34" spans="1:10" s="4" customFormat="1">
      <c r="B34" s="1129" t="s">
        <v>508</v>
      </c>
      <c r="C34" s="1122" t="s">
        <v>1</v>
      </c>
      <c r="D34" s="1122" t="s">
        <v>3</v>
      </c>
      <c r="E34" s="1124"/>
      <c r="F34" s="1120" t="s">
        <v>129</v>
      </c>
      <c r="G34" s="1121"/>
      <c r="J34" s="4" t="str">
        <f>B34</f>
        <v>Voluntary AD&amp;D Option 1</v>
      </c>
    </row>
    <row r="35" spans="1:10" ht="15.75" customHeight="1">
      <c r="B35" s="1130"/>
      <c r="C35" s="1123"/>
      <c r="D35" s="1123"/>
      <c r="E35" s="1123"/>
      <c r="F35" s="1127" t="s">
        <v>195</v>
      </c>
      <c r="G35" s="1125" t="s">
        <v>260</v>
      </c>
    </row>
    <row r="36" spans="1:10">
      <c r="B36" s="1130"/>
      <c r="C36" s="1123"/>
      <c r="D36" s="1123"/>
      <c r="E36" s="1123"/>
      <c r="F36" s="1128"/>
      <c r="G36" s="1126"/>
    </row>
    <row r="37" spans="1:10" ht="15.75">
      <c r="B37" s="1130"/>
      <c r="C37" s="216" t="s">
        <v>53</v>
      </c>
      <c r="D37" s="216" t="s">
        <v>2</v>
      </c>
      <c r="E37" s="216" t="s">
        <v>8</v>
      </c>
      <c r="F37" s="217" t="s">
        <v>53</v>
      </c>
      <c r="G37" s="105" t="s">
        <v>213</v>
      </c>
    </row>
    <row r="38" spans="1:10">
      <c r="B38" s="218" t="s">
        <v>70</v>
      </c>
      <c r="C38" s="219">
        <v>0.02</v>
      </c>
      <c r="D38" s="220">
        <v>1225</v>
      </c>
      <c r="E38" s="221">
        <v>80737686</v>
      </c>
      <c r="F38" s="110"/>
      <c r="G38" s="890"/>
    </row>
    <row r="39" spans="1:10" ht="13.5" thickBot="1">
      <c r="B39" s="781" t="s">
        <v>507</v>
      </c>
      <c r="C39" s="219">
        <v>0.02</v>
      </c>
      <c r="D39" s="220">
        <v>592</v>
      </c>
      <c r="E39" s="221">
        <v>4115283</v>
      </c>
      <c r="F39" s="110"/>
      <c r="G39" s="893"/>
      <c r="H39" s="727"/>
    </row>
    <row r="40" spans="1:10" ht="13.5" hidden="1" thickBot="1">
      <c r="B40" s="887" t="s">
        <v>419</v>
      </c>
      <c r="C40" s="782"/>
      <c r="D40" s="783"/>
      <c r="E40" s="784"/>
      <c r="F40" s="891"/>
      <c r="G40" s="893"/>
      <c r="H40" s="5"/>
    </row>
    <row r="41" spans="1:10" s="122" customFormat="1" ht="12.75" customHeight="1" thickBot="1">
      <c r="A41" s="5"/>
      <c r="B41" s="447" t="s">
        <v>218</v>
      </c>
      <c r="C41" s="455">
        <f>(((E38/1000)*C38)+((E39/1000)*C39)+(C40/1000*E40))*12</f>
        <v>20364.71256</v>
      </c>
      <c r="D41" s="888"/>
      <c r="E41" s="449" t="s">
        <v>217</v>
      </c>
      <c r="F41" s="455">
        <f>((((E38/1000)*F38)+((E39/1000)*F39))+(E40/1000*F40))*12</f>
        <v>0</v>
      </c>
      <c r="G41" s="894"/>
      <c r="H41" s="5"/>
    </row>
    <row r="42" spans="1:10" ht="10.15" customHeight="1" thickBot="1">
      <c r="E42" s="73"/>
      <c r="F42" s="72"/>
      <c r="G42" s="72"/>
    </row>
    <row r="43" spans="1:10" ht="32.25" thickBot="1">
      <c r="B43" s="748"/>
      <c r="C43" s="749" t="s">
        <v>134</v>
      </c>
      <c r="D43" s="750" t="s">
        <v>389</v>
      </c>
      <c r="F43" s="72"/>
      <c r="G43" s="169" t="s">
        <v>265</v>
      </c>
    </row>
    <row r="44" spans="1:10" ht="13.5" thickBot="1">
      <c r="B44" s="751" t="s">
        <v>116</v>
      </c>
      <c r="C44" s="752">
        <v>0</v>
      </c>
      <c r="D44" s="753">
        <v>0</v>
      </c>
      <c r="E44" s="546"/>
      <c r="F44" s="72"/>
      <c r="G44" s="456" t="s">
        <v>213</v>
      </c>
    </row>
    <row r="45" spans="1:10" ht="16.5" thickBot="1">
      <c r="B45" s="1119"/>
      <c r="C45" s="1119"/>
      <c r="D45" s="1119"/>
      <c r="E45" s="71"/>
      <c r="F45" s="72"/>
      <c r="G45" s="892"/>
    </row>
    <row r="46" spans="1:10" ht="15.75" hidden="1">
      <c r="B46" s="1118"/>
      <c r="C46" s="1118"/>
      <c r="D46" s="794"/>
      <c r="E46" s="71"/>
      <c r="F46" s="72"/>
      <c r="G46" s="868"/>
    </row>
    <row r="47" spans="1:10" s="18" customFormat="1" ht="16.5" hidden="1" thickBot="1">
      <c r="A47" s="209"/>
      <c r="B47" s="1118"/>
      <c r="C47" s="1118"/>
      <c r="D47" s="794"/>
      <c r="E47" s="71"/>
      <c r="F47" s="72"/>
      <c r="G47" s="869"/>
    </row>
    <row r="48" spans="1:10" hidden="1">
      <c r="B48" s="743"/>
      <c r="C48" s="743"/>
      <c r="D48" s="744"/>
      <c r="E48" s="71"/>
      <c r="F48" s="72"/>
      <c r="G48" s="72"/>
    </row>
    <row r="49" spans="2:7" hidden="1">
      <c r="B49" s="743"/>
      <c r="C49" s="743"/>
      <c r="D49" s="744"/>
      <c r="E49" s="71"/>
      <c r="F49" s="72"/>
      <c r="G49" s="72"/>
    </row>
    <row r="50" spans="2:7" hidden="1">
      <c r="B50" s="743"/>
      <c r="C50" s="743"/>
      <c r="D50" s="744"/>
      <c r="E50" s="71"/>
      <c r="F50" s="72"/>
      <c r="G50" s="72"/>
    </row>
    <row r="51" spans="2:7" hidden="1">
      <c r="B51" s="743"/>
      <c r="C51" s="743"/>
      <c r="D51" s="744"/>
      <c r="E51" s="71"/>
      <c r="F51" s="72"/>
      <c r="G51" s="72"/>
    </row>
    <row r="52" spans="2:7" hidden="1">
      <c r="B52" s="743"/>
      <c r="C52" s="743"/>
      <c r="D52" s="744"/>
      <c r="E52" s="72"/>
      <c r="F52" s="13"/>
      <c r="G52" s="10"/>
    </row>
    <row r="53" spans="2:7" hidden="1">
      <c r="B53" s="743"/>
      <c r="C53" s="743"/>
      <c r="D53" s="744"/>
      <c r="E53" s="72"/>
      <c r="F53" s="13"/>
      <c r="G53" s="10"/>
    </row>
    <row r="54" spans="2:7" hidden="1">
      <c r="B54" s="743"/>
      <c r="C54" s="743"/>
      <c r="D54" s="744"/>
      <c r="E54" s="13"/>
      <c r="F54" s="13"/>
      <c r="G54" s="10"/>
    </row>
    <row r="55" spans="2:7" hidden="1">
      <c r="B55" s="743"/>
      <c r="C55" s="743"/>
      <c r="D55" s="744"/>
      <c r="E55" s="13"/>
      <c r="F55" s="13"/>
      <c r="G55" s="10"/>
    </row>
    <row r="56" spans="2:7">
      <c r="B56" s="16"/>
      <c r="C56" s="13"/>
      <c r="D56" s="13"/>
      <c r="E56" s="13"/>
      <c r="F56" s="13"/>
      <c r="G56" s="10"/>
    </row>
    <row r="57" spans="2:7">
      <c r="B57" s="16"/>
      <c r="C57" s="13"/>
      <c r="D57" s="13"/>
      <c r="E57" s="13"/>
      <c r="F57" s="13"/>
      <c r="G57" s="10"/>
    </row>
    <row r="58" spans="2:7" hidden="1">
      <c r="D58" s="13"/>
    </row>
    <row r="59" spans="2:7" hidden="1">
      <c r="D59" s="13"/>
    </row>
    <row r="60" spans="2:7" hidden="1"/>
    <row r="61" spans="2:7" hidden="1">
      <c r="B61" s="147" t="s">
        <v>258</v>
      </c>
    </row>
    <row r="62" spans="2:7" hidden="1">
      <c r="B62" s="148" t="s">
        <v>213</v>
      </c>
    </row>
    <row r="63" spans="2:7" hidden="1">
      <c r="B63" s="148" t="s">
        <v>212</v>
      </c>
    </row>
    <row r="64" spans="2:7" hidden="1">
      <c r="B64" s="148" t="s">
        <v>215</v>
      </c>
    </row>
    <row r="65" spans="2:2" hidden="1">
      <c r="B65" s="147" t="s">
        <v>258</v>
      </c>
    </row>
    <row r="66" spans="2:2" hidden="1">
      <c r="B66" s="148" t="s">
        <v>213</v>
      </c>
    </row>
    <row r="67" spans="2:2" hidden="1">
      <c r="B67" s="148" t="s">
        <v>262</v>
      </c>
    </row>
    <row r="68" spans="2:2" hidden="1">
      <c r="B68" s="148" t="s">
        <v>263</v>
      </c>
    </row>
    <row r="69" spans="2:2" hidden="1">
      <c r="B69" s="147" t="s">
        <v>258</v>
      </c>
    </row>
    <row r="70" spans="2:2" hidden="1">
      <c r="B70" s="148" t="s">
        <v>213</v>
      </c>
    </row>
    <row r="71" spans="2:2" hidden="1">
      <c r="B71" s="148" t="s">
        <v>262</v>
      </c>
    </row>
    <row r="72" spans="2:2" hidden="1">
      <c r="B72" s="148" t="s">
        <v>264</v>
      </c>
    </row>
    <row r="73" spans="2:2" hidden="1"/>
    <row r="74" spans="2:2"/>
    <row r="75" spans="2:2"/>
    <row r="76" spans="2:2"/>
    <row r="77" spans="2:2"/>
    <row r="78" spans="2:2"/>
    <row r="79" spans="2:2"/>
    <row r="80" spans="2:2"/>
    <row r="81"/>
    <row r="82"/>
  </sheetData>
  <mergeCells count="10">
    <mergeCell ref="C5:F5"/>
    <mergeCell ref="B5:B6"/>
    <mergeCell ref="B46:C47"/>
    <mergeCell ref="B45:D45"/>
    <mergeCell ref="F34:G34"/>
    <mergeCell ref="C34:C36"/>
    <mergeCell ref="D34:E36"/>
    <mergeCell ref="G35:G36"/>
    <mergeCell ref="F35:F36"/>
    <mergeCell ref="B34:B37"/>
  </mergeCells>
  <conditionalFormatting sqref="E7">
    <cfRule type="cellIs" dxfId="378" priority="69" operator="equal">
      <formula>"Deviate"</formula>
    </cfRule>
    <cfRule type="cellIs" dxfId="377" priority="111" operator="equal">
      <formula>$B$62</formula>
    </cfRule>
  </conditionalFormatting>
  <conditionalFormatting sqref="E33">
    <cfRule type="cellIs" dxfId="376" priority="86" operator="equal">
      <formula>$B$62</formula>
    </cfRule>
  </conditionalFormatting>
  <conditionalFormatting sqref="G44">
    <cfRule type="cellIs" dxfId="375" priority="70" operator="equal">
      <formula>"Disagree (comment/indicate quoted commissions below)"</formula>
    </cfRule>
    <cfRule type="cellIs" dxfId="374" priority="81" operator="equal">
      <formula>"Selection Required"</formula>
    </cfRule>
  </conditionalFormatting>
  <conditionalFormatting sqref="F38">
    <cfRule type="containsBlanks" dxfId="373" priority="72">
      <formula>LEN(TRIM(F38))=0</formula>
    </cfRule>
  </conditionalFormatting>
  <conditionalFormatting sqref="F39:F40">
    <cfRule type="containsBlanks" dxfId="372" priority="71">
      <formula>LEN(TRIM(F39))=0</formula>
    </cfRule>
  </conditionalFormatting>
  <conditionalFormatting sqref="E8">
    <cfRule type="cellIs" dxfId="371" priority="67" operator="equal">
      <formula>"Deviate"</formula>
    </cfRule>
    <cfRule type="cellIs" dxfId="370" priority="68" operator="equal">
      <formula>$B$62</formula>
    </cfRule>
  </conditionalFormatting>
  <conditionalFormatting sqref="E9">
    <cfRule type="cellIs" dxfId="369" priority="65" operator="equal">
      <formula>"Deviate"</formula>
    </cfRule>
    <cfRule type="cellIs" dxfId="368" priority="66" operator="equal">
      <formula>$B$62</formula>
    </cfRule>
  </conditionalFormatting>
  <conditionalFormatting sqref="E10">
    <cfRule type="cellIs" dxfId="367" priority="63" operator="equal">
      <formula>"Deviate"</formula>
    </cfRule>
    <cfRule type="cellIs" dxfId="366" priority="64" operator="equal">
      <formula>$B$62</formula>
    </cfRule>
  </conditionalFormatting>
  <conditionalFormatting sqref="E11">
    <cfRule type="cellIs" dxfId="365" priority="61" operator="equal">
      <formula>"Deviate"</formula>
    </cfRule>
    <cfRule type="cellIs" dxfId="364" priority="62" operator="equal">
      <formula>$B$62</formula>
    </cfRule>
  </conditionalFormatting>
  <conditionalFormatting sqref="E12">
    <cfRule type="cellIs" dxfId="363" priority="59" operator="equal">
      <formula>"Deviate"</formula>
    </cfRule>
    <cfRule type="cellIs" dxfId="362" priority="60" operator="equal">
      <formula>$B$62</formula>
    </cfRule>
  </conditionalFormatting>
  <conditionalFormatting sqref="E14">
    <cfRule type="cellIs" dxfId="361" priority="57" operator="equal">
      <formula>"Deviate"</formula>
    </cfRule>
    <cfRule type="cellIs" dxfId="360" priority="58" operator="equal">
      <formula>$B$62</formula>
    </cfRule>
  </conditionalFormatting>
  <conditionalFormatting sqref="E15">
    <cfRule type="cellIs" dxfId="359" priority="55" operator="equal">
      <formula>"Deviate"</formula>
    </cfRule>
    <cfRule type="cellIs" dxfId="358" priority="56" operator="equal">
      <formula>$B$62</formula>
    </cfRule>
  </conditionalFormatting>
  <conditionalFormatting sqref="E16">
    <cfRule type="cellIs" dxfId="357" priority="53" operator="equal">
      <formula>"Deviate"</formula>
    </cfRule>
    <cfRule type="cellIs" dxfId="356" priority="54" operator="equal">
      <formula>$B$62</formula>
    </cfRule>
  </conditionalFormatting>
  <conditionalFormatting sqref="E17">
    <cfRule type="cellIs" dxfId="355" priority="51" operator="equal">
      <formula>"Deviate"</formula>
    </cfRule>
    <cfRule type="cellIs" dxfId="354" priority="52" operator="equal">
      <formula>$B$62</formula>
    </cfRule>
  </conditionalFormatting>
  <conditionalFormatting sqref="E18">
    <cfRule type="cellIs" dxfId="353" priority="49" operator="equal">
      <formula>"Deviate"</formula>
    </cfRule>
    <cfRule type="cellIs" dxfId="352" priority="50" operator="equal">
      <formula>$B$62</formula>
    </cfRule>
  </conditionalFormatting>
  <conditionalFormatting sqref="E19">
    <cfRule type="cellIs" dxfId="351" priority="47" operator="equal">
      <formula>"Deviate"</formula>
    </cfRule>
    <cfRule type="cellIs" dxfId="350" priority="48" operator="equal">
      <formula>$B$62</formula>
    </cfRule>
  </conditionalFormatting>
  <conditionalFormatting sqref="E21">
    <cfRule type="cellIs" dxfId="349" priority="45" operator="equal">
      <formula>"Deviate"</formula>
    </cfRule>
    <cfRule type="cellIs" dxfId="348" priority="46" operator="equal">
      <formula>$B$62</formula>
    </cfRule>
  </conditionalFormatting>
  <conditionalFormatting sqref="E22">
    <cfRule type="cellIs" dxfId="347" priority="43" operator="equal">
      <formula>"Deviate"</formula>
    </cfRule>
    <cfRule type="cellIs" dxfId="346" priority="44" operator="equal">
      <formula>$B$62</formula>
    </cfRule>
  </conditionalFormatting>
  <conditionalFormatting sqref="E23">
    <cfRule type="cellIs" dxfId="345" priority="41" operator="equal">
      <formula>"Deviate"</formula>
    </cfRule>
    <cfRule type="cellIs" dxfId="344" priority="42" operator="equal">
      <formula>$B$62</formula>
    </cfRule>
  </conditionalFormatting>
  <conditionalFormatting sqref="E24">
    <cfRule type="cellIs" dxfId="343" priority="39" operator="equal">
      <formula>"Deviate"</formula>
    </cfRule>
    <cfRule type="cellIs" dxfId="342" priority="40" operator="equal">
      <formula>$B$62</formula>
    </cfRule>
  </conditionalFormatting>
  <conditionalFormatting sqref="E25">
    <cfRule type="cellIs" dxfId="341" priority="37" operator="equal">
      <formula>"Deviate"</formula>
    </cfRule>
    <cfRule type="cellIs" dxfId="340" priority="38" operator="equal">
      <formula>$B$62</formula>
    </cfRule>
  </conditionalFormatting>
  <conditionalFormatting sqref="E26">
    <cfRule type="cellIs" dxfId="339" priority="35" operator="equal">
      <formula>"Deviate"</formula>
    </cfRule>
    <cfRule type="cellIs" dxfId="338" priority="36" operator="equal">
      <formula>$B$62</formula>
    </cfRule>
  </conditionalFormatting>
  <conditionalFormatting sqref="E27">
    <cfRule type="cellIs" dxfId="337" priority="33" operator="equal">
      <formula>"Deviate"</formula>
    </cfRule>
    <cfRule type="cellIs" dxfId="336" priority="34" operator="equal">
      <formula>$B$62</formula>
    </cfRule>
  </conditionalFormatting>
  <conditionalFormatting sqref="E28">
    <cfRule type="cellIs" dxfId="335" priority="31" operator="equal">
      <formula>"Deviate"</formula>
    </cfRule>
    <cfRule type="cellIs" dxfId="334" priority="32" operator="equal">
      <formula>$B$62</formula>
    </cfRule>
  </conditionalFormatting>
  <conditionalFormatting sqref="E30">
    <cfRule type="cellIs" dxfId="333" priority="29" operator="equal">
      <formula>"Deviate"</formula>
    </cfRule>
    <cfRule type="cellIs" dxfId="332" priority="30" operator="equal">
      <formula>$B$62</formula>
    </cfRule>
  </conditionalFormatting>
  <conditionalFormatting sqref="E32">
    <cfRule type="cellIs" dxfId="331" priority="27" operator="equal">
      <formula>"Deviate"</formula>
    </cfRule>
    <cfRule type="cellIs" dxfId="330" priority="28" operator="equal">
      <formula>$B$62</formula>
    </cfRule>
  </conditionalFormatting>
  <conditionalFormatting sqref="G37">
    <cfRule type="cellIs" dxfId="329" priority="25" operator="equal">
      <formula>"Deviate"</formula>
    </cfRule>
    <cfRule type="cellIs" dxfId="328" priority="26" operator="equal">
      <formula>$B$62</formula>
    </cfRule>
  </conditionalFormatting>
  <conditionalFormatting sqref="F7:F12">
    <cfRule type="expression" dxfId="327" priority="23">
      <formula>E7="Match"</formula>
    </cfRule>
    <cfRule type="expression" dxfId="326" priority="24">
      <formula>AND(E7="Deviate",F7="")</formula>
    </cfRule>
  </conditionalFormatting>
  <conditionalFormatting sqref="F14:F19">
    <cfRule type="expression" dxfId="325" priority="21">
      <formula>E14="Match"</formula>
    </cfRule>
    <cfRule type="expression" dxfId="324" priority="22">
      <formula>AND(E14="Deviate",F14="")</formula>
    </cfRule>
  </conditionalFormatting>
  <conditionalFormatting sqref="F21:F28">
    <cfRule type="expression" dxfId="323" priority="19">
      <formula>E21="Match"</formula>
    </cfRule>
    <cfRule type="expression" dxfId="322" priority="20">
      <formula>AND(E21="Deviate",F21="")</formula>
    </cfRule>
  </conditionalFormatting>
  <conditionalFormatting sqref="F30">
    <cfRule type="expression" dxfId="321" priority="17">
      <formula>E30="Match"</formula>
    </cfRule>
    <cfRule type="expression" dxfId="320" priority="18">
      <formula>AND(E30="Deviate",F30="")</formula>
    </cfRule>
  </conditionalFormatting>
  <conditionalFormatting sqref="F32">
    <cfRule type="expression" dxfId="319" priority="15">
      <formula>E32="Match"</formula>
    </cfRule>
    <cfRule type="expression" dxfId="318" priority="16">
      <formula>AND(E32="Deviate",F32="")</formula>
    </cfRule>
  </conditionalFormatting>
  <dataValidations count="2">
    <dataValidation type="list" allowBlank="1" showInputMessage="1" showErrorMessage="1" sqref="E14:E19 E30 E32:E33 G37 E7:E12 E21:E28">
      <formula1>$B$62:$B$64</formula1>
    </dataValidation>
    <dataValidation type="list" showInputMessage="1" showErrorMessage="1" sqref="G44">
      <formula1>$B$70:$B$72</formula1>
    </dataValidation>
  </dataValidations>
  <printOptions horizontalCentered="1"/>
  <pageMargins left="0.7" right="0.7" top="0.75" bottom="0.75" header="0.3" footer="0.3"/>
  <pageSetup scale="58" orientation="landscape" r:id="rId1"/>
  <headerFooter>
    <oddFooter>&amp;L&amp;G&amp;C&amp;P</oddFooter>
  </headerFooter>
  <ignoredErrors>
    <ignoredError sqref="D8:D9 D14 D11 D20" unlockedFormula="1"/>
  </ignoredError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7"/>
  <sheetViews>
    <sheetView topLeftCell="A17" workbookViewId="0">
      <selection activeCell="D27" sqref="D27"/>
    </sheetView>
  </sheetViews>
  <sheetFormatPr defaultRowHeight="12.75"/>
  <cols>
    <col min="1" max="1" width="20.42578125" bestFit="1" customWidth="1"/>
    <col min="2" max="2" width="25.85546875" bestFit="1" customWidth="1"/>
    <col min="3" max="3" width="26" customWidth="1"/>
    <col min="4" max="4" width="43.42578125" customWidth="1"/>
    <col min="5" max="5" width="74.140625" customWidth="1"/>
    <col min="6" max="6" width="150.5703125" customWidth="1"/>
  </cols>
  <sheetData>
    <row r="1" spans="1:9" s="4" customFormat="1">
      <c r="A1" s="1129" t="s">
        <v>509</v>
      </c>
      <c r="B1" s="1122" t="s">
        <v>1</v>
      </c>
      <c r="C1" s="1122" t="s">
        <v>3</v>
      </c>
      <c r="D1" s="1124"/>
      <c r="E1" s="1120" t="s">
        <v>129</v>
      </c>
      <c r="F1" s="1121"/>
      <c r="I1" s="4" t="str">
        <f>A1</f>
        <v>Voluntary AD&amp;D Option 2</v>
      </c>
    </row>
    <row r="2" spans="1:9" s="11" customFormat="1" ht="15.75" customHeight="1">
      <c r="A2" s="1130"/>
      <c r="B2" s="1123"/>
      <c r="C2" s="1123"/>
      <c r="D2" s="1123"/>
      <c r="E2" s="1127" t="s">
        <v>195</v>
      </c>
      <c r="F2" s="1125" t="s">
        <v>260</v>
      </c>
    </row>
    <row r="3" spans="1:9" s="11" customFormat="1">
      <c r="A3" s="1130"/>
      <c r="B3" s="1123"/>
      <c r="C3" s="1123"/>
      <c r="D3" s="1123"/>
      <c r="E3" s="1128"/>
      <c r="F3" s="1126"/>
    </row>
    <row r="4" spans="1:9" s="11" customFormat="1" ht="15.75">
      <c r="A4" s="1130"/>
      <c r="B4" s="216" t="s">
        <v>53</v>
      </c>
      <c r="C4" s="216" t="s">
        <v>2</v>
      </c>
      <c r="D4" s="216" t="s">
        <v>8</v>
      </c>
      <c r="E4" s="217" t="s">
        <v>53</v>
      </c>
      <c r="F4" s="105" t="s">
        <v>213</v>
      </c>
    </row>
    <row r="5" spans="1:9" s="11" customFormat="1">
      <c r="A5" s="218" t="s">
        <v>70</v>
      </c>
      <c r="B5" s="983"/>
      <c r="C5" s="220"/>
      <c r="D5" s="221"/>
      <c r="E5" s="110"/>
      <c r="F5" s="890"/>
    </row>
    <row r="6" spans="1:9" s="11" customFormat="1" ht="13.5" thickBot="1">
      <c r="A6" s="781" t="s">
        <v>507</v>
      </c>
      <c r="B6" s="983"/>
      <c r="C6" s="220"/>
      <c r="D6" s="221"/>
      <c r="E6" s="110"/>
      <c r="F6" s="893"/>
      <c r="G6" s="727"/>
    </row>
    <row r="7" spans="1:9" s="11" customFormat="1" ht="13.5" hidden="1" thickBot="1">
      <c r="A7" s="887" t="s">
        <v>419</v>
      </c>
      <c r="B7" s="782"/>
      <c r="C7" s="783"/>
      <c r="D7" s="784"/>
      <c r="E7" s="891"/>
      <c r="F7" s="893"/>
      <c r="G7" s="5"/>
    </row>
    <row r="8" spans="1:9" s="122" customFormat="1" ht="12.75" customHeight="1" thickBot="1">
      <c r="A8" s="447" t="s">
        <v>218</v>
      </c>
      <c r="B8" s="455">
        <f>(((D5/1000)*B5)+((D6/1000)*B6)+(B7/1000*D7))*12</f>
        <v>0</v>
      </c>
      <c r="C8" s="888"/>
      <c r="D8" s="449" t="s">
        <v>217</v>
      </c>
      <c r="E8" s="455">
        <f>((((D5/1000)*E5)+((D6/1000)*E6))+(D7/1000*E7))*12</f>
        <v>0</v>
      </c>
      <c r="F8" s="894"/>
      <c r="G8" s="5"/>
    </row>
    <row r="9" spans="1:9" ht="13.5" thickBot="1"/>
    <row r="10" spans="1:9" s="4" customFormat="1">
      <c r="A10" s="1129" t="s">
        <v>510</v>
      </c>
      <c r="B10" s="1122" t="s">
        <v>1</v>
      </c>
      <c r="C10" s="1122" t="s">
        <v>3</v>
      </c>
      <c r="D10" s="1124"/>
      <c r="E10" s="1120" t="s">
        <v>129</v>
      </c>
      <c r="F10" s="1121"/>
      <c r="I10" s="4" t="str">
        <f>A10</f>
        <v>Voluntary AD&amp;D Option 3</v>
      </c>
    </row>
    <row r="11" spans="1:9" s="11" customFormat="1" ht="15.75" customHeight="1">
      <c r="A11" s="1130"/>
      <c r="B11" s="1123"/>
      <c r="C11" s="1123"/>
      <c r="D11" s="1123"/>
      <c r="E11" s="1127" t="s">
        <v>195</v>
      </c>
      <c r="F11" s="1125" t="s">
        <v>260</v>
      </c>
    </row>
    <row r="12" spans="1:9" s="11" customFormat="1">
      <c r="A12" s="1130"/>
      <c r="B12" s="1123"/>
      <c r="C12" s="1123"/>
      <c r="D12" s="1123"/>
      <c r="E12" s="1128"/>
      <c r="F12" s="1126"/>
    </row>
    <row r="13" spans="1:9" s="11" customFormat="1" ht="15.75">
      <c r="A13" s="1130"/>
      <c r="B13" s="216" t="s">
        <v>53</v>
      </c>
      <c r="C13" s="216" t="s">
        <v>2</v>
      </c>
      <c r="D13" s="216" t="s">
        <v>8</v>
      </c>
      <c r="E13" s="217" t="s">
        <v>53</v>
      </c>
      <c r="F13" s="105" t="s">
        <v>213</v>
      </c>
    </row>
    <row r="14" spans="1:9" s="11" customFormat="1">
      <c r="A14" s="218" t="s">
        <v>70</v>
      </c>
      <c r="B14" s="983"/>
      <c r="C14" s="220"/>
      <c r="D14" s="221"/>
      <c r="E14" s="110"/>
      <c r="F14" s="890"/>
    </row>
    <row r="15" spans="1:9" s="11" customFormat="1" ht="13.5" thickBot="1">
      <c r="A15" s="781" t="s">
        <v>507</v>
      </c>
      <c r="B15" s="983"/>
      <c r="C15" s="220"/>
      <c r="D15" s="221"/>
      <c r="E15" s="110"/>
      <c r="F15" s="893"/>
      <c r="G15" s="727"/>
    </row>
    <row r="16" spans="1:9" s="11" customFormat="1" ht="13.5" hidden="1" thickBot="1">
      <c r="A16" s="887" t="s">
        <v>419</v>
      </c>
      <c r="B16" s="782"/>
      <c r="C16" s="783"/>
      <c r="D16" s="784"/>
      <c r="E16" s="891"/>
      <c r="F16" s="893"/>
      <c r="G16" s="5"/>
    </row>
    <row r="17" spans="1:9" s="122" customFormat="1" ht="12.75" customHeight="1" thickBot="1">
      <c r="A17" s="447" t="s">
        <v>218</v>
      </c>
      <c r="B17" s="455">
        <f>(((D14/1000)*B14)+((D15/1000)*B15)+(B16/1000*D16))*12</f>
        <v>0</v>
      </c>
      <c r="C17" s="888"/>
      <c r="D17" s="449" t="s">
        <v>217</v>
      </c>
      <c r="E17" s="455">
        <f>((((D14/1000)*E14)+((D15/1000)*E15))+(D16/1000*E16))*12</f>
        <v>0</v>
      </c>
      <c r="F17" s="894"/>
      <c r="G17" s="5"/>
    </row>
    <row r="18" spans="1:9" ht="13.5" thickBot="1"/>
    <row r="19" spans="1:9" s="4" customFormat="1">
      <c r="A19" s="1129" t="s">
        <v>512</v>
      </c>
      <c r="B19" s="1122" t="s">
        <v>1</v>
      </c>
      <c r="C19" s="1122" t="s">
        <v>3</v>
      </c>
      <c r="D19" s="1124"/>
      <c r="E19" s="1120" t="s">
        <v>129</v>
      </c>
      <c r="F19" s="1121"/>
      <c r="I19" s="4" t="str">
        <f>A19</f>
        <v>Voluntary AD&amp;D Option 4</v>
      </c>
    </row>
    <row r="20" spans="1:9" s="11" customFormat="1" ht="15.75" customHeight="1">
      <c r="A20" s="1130"/>
      <c r="B20" s="1123"/>
      <c r="C20" s="1123"/>
      <c r="D20" s="1123"/>
      <c r="E20" s="1127" t="s">
        <v>195</v>
      </c>
      <c r="F20" s="1125" t="s">
        <v>260</v>
      </c>
    </row>
    <row r="21" spans="1:9" s="11" customFormat="1">
      <c r="A21" s="1130"/>
      <c r="B21" s="1123"/>
      <c r="C21" s="1123"/>
      <c r="D21" s="1123"/>
      <c r="E21" s="1128"/>
      <c r="F21" s="1126"/>
    </row>
    <row r="22" spans="1:9" s="11" customFormat="1" ht="15.75">
      <c r="A22" s="1130"/>
      <c r="B22" s="216" t="s">
        <v>53</v>
      </c>
      <c r="C22" s="216" t="s">
        <v>2</v>
      </c>
      <c r="D22" s="216" t="s">
        <v>8</v>
      </c>
      <c r="E22" s="217" t="s">
        <v>53</v>
      </c>
      <c r="F22" s="105" t="s">
        <v>213</v>
      </c>
    </row>
    <row r="23" spans="1:9" s="11" customFormat="1">
      <c r="A23" s="218" t="s">
        <v>70</v>
      </c>
      <c r="B23" s="983"/>
      <c r="C23" s="220"/>
      <c r="D23" s="221"/>
      <c r="E23" s="110"/>
      <c r="F23" s="890"/>
    </row>
    <row r="24" spans="1:9" s="11" customFormat="1" ht="13.5" thickBot="1">
      <c r="A24" s="781" t="s">
        <v>507</v>
      </c>
      <c r="B24" s="983"/>
      <c r="C24" s="220"/>
      <c r="D24" s="221"/>
      <c r="E24" s="110"/>
      <c r="F24" s="893"/>
      <c r="G24" s="727"/>
    </row>
    <row r="25" spans="1:9" s="11" customFormat="1" ht="13.5" hidden="1" thickBot="1">
      <c r="A25" s="887" t="s">
        <v>419</v>
      </c>
      <c r="B25" s="782"/>
      <c r="C25" s="783"/>
      <c r="D25" s="784"/>
      <c r="E25" s="891"/>
      <c r="F25" s="893"/>
      <c r="G25" s="5"/>
    </row>
    <row r="26" spans="1:9" s="122" customFormat="1" ht="12.75" customHeight="1" thickBot="1">
      <c r="A26" s="447" t="s">
        <v>218</v>
      </c>
      <c r="B26" s="455">
        <f>(((D23/1000)*B23)+((D24/1000)*B24)+(B25/1000*D25))*12</f>
        <v>0</v>
      </c>
      <c r="C26" s="888"/>
      <c r="D26" s="449" t="s">
        <v>217</v>
      </c>
      <c r="E26" s="455">
        <f>((((D23/1000)*E23)+((D24/1000)*E24))+(D25/1000*E25))*12</f>
        <v>0</v>
      </c>
      <c r="F26" s="894"/>
      <c r="G26" s="5"/>
    </row>
    <row r="27" spans="1:9">
      <c r="D27" s="1003"/>
      <c r="E27" s="1003"/>
    </row>
  </sheetData>
  <mergeCells count="18">
    <mergeCell ref="A19:A22"/>
    <mergeCell ref="B19:B21"/>
    <mergeCell ref="C19:D21"/>
    <mergeCell ref="E19:F19"/>
    <mergeCell ref="E20:E21"/>
    <mergeCell ref="F20:F21"/>
    <mergeCell ref="A10:A13"/>
    <mergeCell ref="B10:B12"/>
    <mergeCell ref="C10:D12"/>
    <mergeCell ref="E10:F10"/>
    <mergeCell ref="E11:E12"/>
    <mergeCell ref="F11:F12"/>
    <mergeCell ref="A1:A4"/>
    <mergeCell ref="B1:B3"/>
    <mergeCell ref="C1:D3"/>
    <mergeCell ref="E1:F1"/>
    <mergeCell ref="E2:E3"/>
    <mergeCell ref="F2:F3"/>
  </mergeCells>
  <conditionalFormatting sqref="E5 E14 E23">
    <cfRule type="containsBlanks" dxfId="317" priority="4">
      <formula>LEN(TRIM(E5))=0</formula>
    </cfRule>
  </conditionalFormatting>
  <conditionalFormatting sqref="E6:E7 E15:E16 E24:E25">
    <cfRule type="containsBlanks" dxfId="316" priority="3">
      <formula>LEN(TRIM(E6))=0</formula>
    </cfRule>
  </conditionalFormatting>
  <conditionalFormatting sqref="F4 F13 F22">
    <cfRule type="cellIs" dxfId="315" priority="1" operator="equal">
      <formula>"Deviate"</formula>
    </cfRule>
    <cfRule type="cellIs" dxfId="314" priority="2" operator="equal">
      <formula>$A$62</formula>
    </cfRule>
  </conditionalFormatting>
  <dataValidations count="1">
    <dataValidation type="list" allowBlank="1" showInputMessage="1" showErrorMessage="1" sqref="F4 F13 F22">
      <formula1>$A$62:$A$64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pageSetUpPr fitToPage="1"/>
  </sheetPr>
  <dimension ref="A1:H123"/>
  <sheetViews>
    <sheetView topLeftCell="A10" zoomScale="80" zoomScaleNormal="80" zoomScaleSheetLayoutView="80" workbookViewId="0">
      <selection activeCell="C17" sqref="C17"/>
    </sheetView>
  </sheetViews>
  <sheetFormatPr defaultColWidth="0" defaultRowHeight="12.75" zeroHeight="1"/>
  <cols>
    <col min="1" max="1" width="2.5703125" style="11" customWidth="1"/>
    <col min="2" max="2" width="48.5703125" style="17" customWidth="1"/>
    <col min="3" max="3" width="60" style="11" customWidth="1"/>
    <col min="4" max="4" width="51.28515625" style="11" customWidth="1"/>
    <col min="5" max="5" width="32.7109375" style="11" customWidth="1"/>
    <col min="6" max="6" width="32.7109375" style="17" customWidth="1"/>
    <col min="7" max="7" width="27.7109375" style="5" customWidth="1"/>
    <col min="8" max="8" width="9.140625" style="584" customWidth="1"/>
    <col min="9" max="16384" width="9.140625" style="11" hidden="1"/>
  </cols>
  <sheetData>
    <row r="1" spans="1:8" s="5" customFormat="1">
      <c r="A1" s="182"/>
      <c r="B1" s="577" t="str">
        <f>CONCATENATE("Client Name - ",'Client General Info. (Mercer)'!$B$7)</f>
        <v>Client Name - City of Tacoma</v>
      </c>
      <c r="C1" s="577"/>
      <c r="D1" s="578"/>
      <c r="E1" s="578"/>
      <c r="F1" s="579"/>
      <c r="G1" s="182"/>
      <c r="H1" s="182"/>
    </row>
    <row r="2" spans="1:8" s="5" customFormat="1">
      <c r="A2" s="182"/>
      <c r="B2" s="577" t="str">
        <f>CONCATENATE("Client Situs - ",'Client General Info. (Mercer)'!$B$5)</f>
        <v>Client Situs - WA</v>
      </c>
      <c r="C2" s="577"/>
      <c r="D2" s="580"/>
      <c r="E2" s="578"/>
      <c r="F2" s="579"/>
      <c r="G2" s="728"/>
      <c r="H2" s="182"/>
    </row>
    <row r="3" spans="1:8" s="5" customFormat="1">
      <c r="A3" s="182"/>
      <c r="B3" s="577" t="str">
        <f>IF('Basic Life_AD&amp;D'!B3="Enter Carrier Name","Carrier Name",'Basic Life_AD&amp;D'!B3)</f>
        <v>Carrier Name</v>
      </c>
      <c r="C3" s="581"/>
      <c r="D3" s="580"/>
      <c r="E3" s="578"/>
      <c r="F3" s="582"/>
      <c r="G3" s="182"/>
      <c r="H3" s="182"/>
    </row>
    <row r="4" spans="1:8" s="5" customFormat="1" ht="13.5" thickBot="1">
      <c r="A4" s="182"/>
      <c r="B4" s="577" t="str">
        <f>CONCATENATE("Effective Date - ",'Client General Info. (Mercer)'!$B$11)</f>
        <v>Effective Date - 01/01/2021</v>
      </c>
      <c r="C4" s="581"/>
      <c r="D4" s="580"/>
      <c r="E4" s="578"/>
      <c r="F4" s="583"/>
      <c r="G4" s="182"/>
      <c r="H4" s="182"/>
    </row>
    <row r="5" spans="1:8" ht="27.4" customHeight="1">
      <c r="A5" s="584"/>
      <c r="B5" s="1139" t="s">
        <v>51</v>
      </c>
      <c r="C5" s="1058" t="s">
        <v>381</v>
      </c>
      <c r="D5" s="1058"/>
      <c r="E5" s="1058"/>
      <c r="F5" s="1059"/>
      <c r="G5" s="182"/>
    </row>
    <row r="6" spans="1:8" s="13" customFormat="1" ht="50.25">
      <c r="A6" s="585"/>
      <c r="B6" s="1140"/>
      <c r="C6" s="586" t="s">
        <v>126</v>
      </c>
      <c r="D6" s="586" t="s">
        <v>127</v>
      </c>
      <c r="E6" s="53" t="s">
        <v>214</v>
      </c>
      <c r="F6" s="587" t="s">
        <v>261</v>
      </c>
      <c r="G6" s="588"/>
      <c r="H6" s="585"/>
    </row>
    <row r="7" spans="1:8" ht="57.95" customHeight="1">
      <c r="A7" s="584"/>
      <c r="B7" s="589" t="s">
        <v>132</v>
      </c>
      <c r="C7" s="590" t="s">
        <v>495</v>
      </c>
      <c r="D7" s="590" t="str">
        <f t="shared" ref="D7" si="0">C7</f>
        <v>Class 1: LEOFF II Members of the PPSMA who have elected to not enroll in the Union Local #31 or Local 6 LTD plan
Class 2: All Others Members</v>
      </c>
      <c r="E7" s="591" t="s">
        <v>213</v>
      </c>
      <c r="F7" s="592"/>
      <c r="G7" s="182"/>
    </row>
    <row r="8" spans="1:8" ht="192.75" customHeight="1">
      <c r="A8" s="584"/>
      <c r="B8" s="593" t="s">
        <v>246</v>
      </c>
      <c r="C8" s="594" t="s">
        <v>571</v>
      </c>
      <c r="D8" s="595" t="s">
        <v>572</v>
      </c>
      <c r="E8" s="591" t="s">
        <v>213</v>
      </c>
      <c r="F8" s="592"/>
      <c r="G8" s="182"/>
    </row>
    <row r="9" spans="1:8" ht="89.25">
      <c r="A9" s="584"/>
      <c r="B9" s="593" t="s">
        <v>249</v>
      </c>
      <c r="C9" s="594" t="s">
        <v>474</v>
      </c>
      <c r="D9" s="595" t="s">
        <v>572</v>
      </c>
      <c r="E9" s="591" t="s">
        <v>213</v>
      </c>
      <c r="F9" s="592"/>
      <c r="G9" s="182"/>
    </row>
    <row r="10" spans="1:8">
      <c r="A10" s="584"/>
      <c r="B10" s="593" t="s">
        <v>248</v>
      </c>
      <c r="C10" s="596" t="s">
        <v>471</v>
      </c>
      <c r="D10" s="597" t="s">
        <v>212</v>
      </c>
      <c r="E10" s="591" t="s">
        <v>213</v>
      </c>
      <c r="F10" s="592"/>
      <c r="G10" s="182"/>
    </row>
    <row r="11" spans="1:8" ht="25.5">
      <c r="A11" s="584"/>
      <c r="B11" s="593" t="s">
        <v>247</v>
      </c>
      <c r="C11" s="598" t="s">
        <v>599</v>
      </c>
      <c r="D11" s="590" t="s">
        <v>212</v>
      </c>
      <c r="E11" s="591" t="s">
        <v>213</v>
      </c>
      <c r="F11" s="1006"/>
      <c r="G11" s="182"/>
    </row>
    <row r="12" spans="1:8" ht="67.5" customHeight="1">
      <c r="A12" s="584"/>
      <c r="B12" s="593" t="s">
        <v>35</v>
      </c>
      <c r="C12" s="598" t="s">
        <v>472</v>
      </c>
      <c r="D12" s="590" t="s">
        <v>573</v>
      </c>
      <c r="E12" s="591" t="s">
        <v>213</v>
      </c>
      <c r="F12" s="592"/>
      <c r="G12" s="182"/>
    </row>
    <row r="13" spans="1:8" ht="15.75">
      <c r="A13" s="584"/>
      <c r="B13" s="599" t="s">
        <v>128</v>
      </c>
      <c r="C13" s="1155"/>
      <c r="D13" s="1155"/>
      <c r="E13" s="601"/>
      <c r="F13" s="602"/>
      <c r="G13" s="182"/>
    </row>
    <row r="14" spans="1:8">
      <c r="A14" s="584"/>
      <c r="B14" s="593" t="s">
        <v>159</v>
      </c>
      <c r="C14" s="185" t="s">
        <v>454</v>
      </c>
      <c r="D14" s="184" t="s">
        <v>212</v>
      </c>
      <c r="E14" s="591" t="s">
        <v>213</v>
      </c>
      <c r="F14" s="592"/>
      <c r="G14" s="182"/>
    </row>
    <row r="15" spans="1:8">
      <c r="A15" s="584"/>
      <c r="B15" s="593" t="s">
        <v>591</v>
      </c>
      <c r="C15" s="598" t="s">
        <v>478</v>
      </c>
      <c r="D15" s="590" t="str">
        <f>C15</f>
        <v>90 days</v>
      </c>
      <c r="E15" s="591" t="s">
        <v>213</v>
      </c>
      <c r="F15" s="1006"/>
      <c r="G15" s="182"/>
    </row>
    <row r="16" spans="1:8">
      <c r="A16" s="584"/>
      <c r="B16" s="593" t="s">
        <v>47</v>
      </c>
      <c r="C16" s="603" t="s">
        <v>479</v>
      </c>
      <c r="D16" s="590" t="s">
        <v>212</v>
      </c>
      <c r="E16" s="591" t="s">
        <v>213</v>
      </c>
      <c r="F16" s="592"/>
      <c r="G16" s="182"/>
    </row>
    <row r="17" spans="1:7" ht="47.1" customHeight="1">
      <c r="A17" s="584"/>
      <c r="B17" s="593" t="s">
        <v>251</v>
      </c>
      <c r="C17" s="899" t="s">
        <v>475</v>
      </c>
      <c r="D17" s="590" t="s">
        <v>212</v>
      </c>
      <c r="E17" s="900" t="s">
        <v>213</v>
      </c>
      <c r="F17" s="592"/>
      <c r="G17" s="182"/>
    </row>
    <row r="18" spans="1:7" ht="159.75" customHeight="1">
      <c r="A18" s="584"/>
      <c r="B18" s="593" t="s">
        <v>36</v>
      </c>
      <c r="C18" s="598" t="s">
        <v>473</v>
      </c>
      <c r="D18" s="590" t="s">
        <v>600</v>
      </c>
      <c r="E18" s="591" t="s">
        <v>213</v>
      </c>
      <c r="F18" s="1006"/>
      <c r="G18" s="182"/>
    </row>
    <row r="19" spans="1:7">
      <c r="A19" s="584"/>
      <c r="B19" s="593" t="s">
        <v>252</v>
      </c>
      <c r="C19" s="598" t="s">
        <v>479</v>
      </c>
      <c r="D19" s="590" t="s">
        <v>212</v>
      </c>
      <c r="E19" s="591" t="s">
        <v>213</v>
      </c>
      <c r="F19" s="592"/>
      <c r="G19" s="182"/>
    </row>
    <row r="20" spans="1:7" ht="51">
      <c r="A20" s="584"/>
      <c r="B20" s="593" t="s">
        <v>148</v>
      </c>
      <c r="C20" s="972" t="s">
        <v>480</v>
      </c>
      <c r="D20" s="590" t="s">
        <v>212</v>
      </c>
      <c r="E20" s="591" t="s">
        <v>213</v>
      </c>
      <c r="F20" s="592"/>
      <c r="G20" s="182"/>
    </row>
    <row r="21" spans="1:7" ht="25.5">
      <c r="A21" s="584"/>
      <c r="B21" s="593" t="s">
        <v>149</v>
      </c>
      <c r="C21" s="972">
        <v>0.5</v>
      </c>
      <c r="D21" s="973" t="s">
        <v>212</v>
      </c>
      <c r="E21" s="591" t="s">
        <v>213</v>
      </c>
      <c r="F21" s="592"/>
      <c r="G21" s="182"/>
    </row>
    <row r="22" spans="1:7" ht="76.5">
      <c r="A22" s="584"/>
      <c r="B22" s="605" t="s">
        <v>250</v>
      </c>
      <c r="C22" s="604" t="s">
        <v>476</v>
      </c>
      <c r="D22" s="590" t="s">
        <v>212</v>
      </c>
      <c r="E22" s="591" t="s">
        <v>213</v>
      </c>
      <c r="F22" s="592"/>
      <c r="G22" s="182"/>
    </row>
    <row r="23" spans="1:7">
      <c r="A23" s="584"/>
      <c r="B23" s="593" t="s">
        <v>37</v>
      </c>
      <c r="C23" s="603" t="s">
        <v>477</v>
      </c>
      <c r="D23" s="590" t="s">
        <v>212</v>
      </c>
      <c r="E23" s="591" t="s">
        <v>213</v>
      </c>
      <c r="F23" s="592"/>
      <c r="G23" s="182"/>
    </row>
    <row r="24" spans="1:7">
      <c r="A24" s="584"/>
      <c r="B24" s="593" t="s">
        <v>130</v>
      </c>
      <c r="C24" s="598" t="s">
        <v>454</v>
      </c>
      <c r="D24" s="590" t="s">
        <v>212</v>
      </c>
      <c r="E24" s="591" t="s">
        <v>213</v>
      </c>
      <c r="F24" s="592"/>
      <c r="G24" s="182"/>
    </row>
    <row r="25" spans="1:7">
      <c r="A25" s="584"/>
      <c r="B25" s="605" t="s">
        <v>38</v>
      </c>
      <c r="C25" s="598" t="s">
        <v>463</v>
      </c>
      <c r="D25" s="590" t="s">
        <v>212</v>
      </c>
      <c r="E25" s="591" t="s">
        <v>213</v>
      </c>
      <c r="F25" s="592"/>
      <c r="G25" s="182"/>
    </row>
    <row r="26" spans="1:7">
      <c r="A26" s="584"/>
      <c r="B26" s="593" t="s">
        <v>39</v>
      </c>
      <c r="C26" s="598" t="s">
        <v>479</v>
      </c>
      <c r="D26" s="590" t="s">
        <v>212</v>
      </c>
      <c r="E26" s="591" t="s">
        <v>213</v>
      </c>
      <c r="F26" s="592"/>
      <c r="G26" s="182"/>
    </row>
    <row r="27" spans="1:7" ht="25.5">
      <c r="A27" s="584"/>
      <c r="B27" s="593" t="s">
        <v>40</v>
      </c>
      <c r="C27" s="185" t="s">
        <v>463</v>
      </c>
      <c r="D27" s="184" t="s">
        <v>577</v>
      </c>
      <c r="E27" s="591" t="s">
        <v>213</v>
      </c>
      <c r="F27" s="592"/>
      <c r="G27" s="182"/>
    </row>
    <row r="28" spans="1:7" ht="25.5">
      <c r="A28" s="584"/>
      <c r="B28" s="593" t="s">
        <v>41</v>
      </c>
      <c r="C28" s="185" t="s">
        <v>463</v>
      </c>
      <c r="D28" s="184" t="s">
        <v>577</v>
      </c>
      <c r="E28" s="591" t="s">
        <v>213</v>
      </c>
      <c r="F28" s="592"/>
      <c r="G28" s="182"/>
    </row>
    <row r="29" spans="1:7">
      <c r="A29" s="584"/>
      <c r="B29" s="593" t="s">
        <v>158</v>
      </c>
      <c r="C29" s="598" t="s">
        <v>592</v>
      </c>
      <c r="D29" s="590" t="s">
        <v>212</v>
      </c>
      <c r="E29" s="591" t="s">
        <v>213</v>
      </c>
      <c r="F29" s="1006"/>
      <c r="G29" s="182"/>
    </row>
    <row r="30" spans="1:7">
      <c r="A30" s="584"/>
      <c r="B30" s="593" t="s">
        <v>42</v>
      </c>
      <c r="C30" s="899" t="s">
        <v>519</v>
      </c>
      <c r="D30" s="590" t="s">
        <v>212</v>
      </c>
      <c r="E30" s="900" t="s">
        <v>213</v>
      </c>
      <c r="F30" s="592"/>
      <c r="G30" s="182"/>
    </row>
    <row r="31" spans="1:7" ht="25.5">
      <c r="A31" s="584"/>
      <c r="B31" s="593" t="s">
        <v>72</v>
      </c>
      <c r="C31" s="598" t="s">
        <v>481</v>
      </c>
      <c r="D31" s="590" t="s">
        <v>212</v>
      </c>
      <c r="E31" s="591" t="s">
        <v>213</v>
      </c>
      <c r="F31" s="592"/>
      <c r="G31" s="182"/>
    </row>
    <row r="32" spans="1:7">
      <c r="A32" s="584"/>
      <c r="B32" s="593" t="s">
        <v>73</v>
      </c>
      <c r="C32" s="980" t="s">
        <v>520</v>
      </c>
      <c r="D32" s="184" t="s">
        <v>212</v>
      </c>
      <c r="E32" s="591" t="s">
        <v>213</v>
      </c>
      <c r="F32" s="1006"/>
      <c r="G32" s="182"/>
    </row>
    <row r="33" spans="1:8">
      <c r="A33" s="584"/>
      <c r="B33" s="593" t="s">
        <v>254</v>
      </c>
      <c r="C33" s="980" t="s">
        <v>454</v>
      </c>
      <c r="D33" s="184" t="s">
        <v>212</v>
      </c>
      <c r="E33" s="591" t="s">
        <v>213</v>
      </c>
      <c r="F33" s="592"/>
      <c r="G33" s="182"/>
    </row>
    <row r="34" spans="1:8">
      <c r="A34" s="584"/>
      <c r="B34" s="593" t="s">
        <v>49</v>
      </c>
      <c r="C34" s="980" t="s">
        <v>454</v>
      </c>
      <c r="D34" s="184" t="s">
        <v>212</v>
      </c>
      <c r="E34" s="591" t="s">
        <v>213</v>
      </c>
      <c r="F34" s="592"/>
      <c r="G34" s="182"/>
    </row>
    <row r="35" spans="1:8">
      <c r="A35" s="584"/>
      <c r="B35" s="593" t="s">
        <v>82</v>
      </c>
      <c r="C35" s="603" t="s">
        <v>463</v>
      </c>
      <c r="D35" s="590" t="s">
        <v>212</v>
      </c>
      <c r="E35" s="591" t="s">
        <v>213</v>
      </c>
      <c r="F35" s="592"/>
      <c r="G35" s="182"/>
    </row>
    <row r="36" spans="1:8" s="67" customFormat="1" ht="15.75" hidden="1">
      <c r="A36" s="581"/>
      <c r="B36" s="606" t="s">
        <v>327</v>
      </c>
      <c r="C36" s="607"/>
      <c r="D36" s="607"/>
      <c r="E36" s="600"/>
      <c r="F36" s="602"/>
      <c r="G36" s="608"/>
      <c r="H36" s="608"/>
    </row>
    <row r="37" spans="1:8" s="17" customFormat="1" hidden="1">
      <c r="A37" s="609"/>
      <c r="B37" s="610" t="s">
        <v>43</v>
      </c>
      <c r="C37" s="611"/>
      <c r="D37" s="612"/>
      <c r="E37" s="591" t="s">
        <v>213</v>
      </c>
      <c r="F37" s="592"/>
      <c r="G37" s="583"/>
      <c r="H37" s="609"/>
    </row>
    <row r="38" spans="1:8" s="67" customFormat="1" ht="15.75">
      <c r="A38" s="608"/>
      <c r="B38" s="613" t="s">
        <v>144</v>
      </c>
      <c r="C38" s="614"/>
      <c r="D38" s="614"/>
      <c r="E38" s="615"/>
      <c r="F38" s="616"/>
      <c r="G38" s="608"/>
      <c r="H38" s="608"/>
    </row>
    <row r="39" spans="1:8" s="4" customFormat="1" ht="13.5" thickBot="1">
      <c r="A39" s="583"/>
      <c r="B39" s="617" t="s">
        <v>144</v>
      </c>
      <c r="C39" s="618"/>
      <c r="D39" s="619" t="s">
        <v>601</v>
      </c>
      <c r="E39" s="675" t="s">
        <v>213</v>
      </c>
      <c r="F39" s="592"/>
      <c r="G39" s="583"/>
      <c r="H39" s="583"/>
    </row>
    <row r="40" spans="1:8" s="157" customFormat="1" ht="7.15" customHeight="1" thickBot="1">
      <c r="B40" s="155"/>
      <c r="D40" s="155"/>
      <c r="E40" s="156"/>
    </row>
    <row r="41" spans="1:8" s="4" customFormat="1">
      <c r="A41" s="583"/>
      <c r="B41" s="1143" t="s">
        <v>441</v>
      </c>
      <c r="C41" s="1146" t="s">
        <v>206</v>
      </c>
      <c r="D41" s="1147"/>
      <c r="E41" s="1147"/>
      <c r="F41" s="1151" t="s">
        <v>129</v>
      </c>
      <c r="G41" s="1152"/>
      <c r="H41" s="583"/>
    </row>
    <row r="42" spans="1:8" ht="20.45" customHeight="1">
      <c r="A42" s="584"/>
      <c r="B42" s="1145"/>
      <c r="C42" s="1148"/>
      <c r="D42" s="1148"/>
      <c r="E42" s="1148"/>
      <c r="F42" s="1153" t="s">
        <v>195</v>
      </c>
      <c r="G42" s="1149" t="s">
        <v>260</v>
      </c>
    </row>
    <row r="43" spans="1:8" ht="23.45" customHeight="1">
      <c r="A43" s="584"/>
      <c r="B43" s="905" t="s">
        <v>413</v>
      </c>
      <c r="C43" s="1148"/>
      <c r="D43" s="1148"/>
      <c r="E43" s="1148"/>
      <c r="F43" s="1154"/>
      <c r="G43" s="1150"/>
    </row>
    <row r="44" spans="1:8" ht="12.6" customHeight="1">
      <c r="A44" s="584"/>
      <c r="B44" s="906"/>
      <c r="C44" s="799" t="s">
        <v>185</v>
      </c>
      <c r="D44" s="620" t="s">
        <v>2</v>
      </c>
      <c r="E44" s="799" t="s">
        <v>117</v>
      </c>
      <c r="F44" s="799" t="s">
        <v>185</v>
      </c>
      <c r="G44" s="591" t="s">
        <v>213</v>
      </c>
    </row>
    <row r="45" spans="1:8">
      <c r="A45" s="584"/>
      <c r="B45" s="621" t="s">
        <v>435</v>
      </c>
      <c r="C45" s="622">
        <v>1.64</v>
      </c>
      <c r="D45" s="623">
        <v>3669</v>
      </c>
      <c r="E45" s="624">
        <v>25871857</v>
      </c>
      <c r="F45" s="625"/>
      <c r="G45" s="901"/>
    </row>
    <row r="46" spans="1:8" ht="13.5" thickBot="1">
      <c r="A46" s="584"/>
      <c r="B46" s="626" t="s">
        <v>559</v>
      </c>
      <c r="C46" s="627">
        <v>0.20499999999999999</v>
      </c>
      <c r="D46" s="628">
        <v>546</v>
      </c>
      <c r="E46" s="629">
        <v>3707251</v>
      </c>
      <c r="F46" s="625"/>
      <c r="G46" s="902"/>
    </row>
    <row r="47" spans="1:8" s="153" customFormat="1" ht="15.75" thickBot="1">
      <c r="A47" s="157"/>
      <c r="B47" s="630" t="s">
        <v>218</v>
      </c>
      <c r="C47" s="631">
        <f>(((E46/100)*C46)+((E45/100)*C45))*12</f>
        <v>5182779.8322000001</v>
      </c>
      <c r="D47" s="632"/>
      <c r="E47" s="633" t="s">
        <v>217</v>
      </c>
      <c r="F47" s="631">
        <f>(((E46/100)*F46)+((E45/100)*F45))*12</f>
        <v>0</v>
      </c>
      <c r="G47" s="895"/>
      <c r="H47" s="726"/>
    </row>
    <row r="48" spans="1:8" s="157" customFormat="1" ht="7.15" customHeight="1" thickBot="1">
      <c r="B48" s="155"/>
      <c r="C48" s="156"/>
      <c r="E48" s="155"/>
      <c r="F48" s="156"/>
    </row>
    <row r="49" spans="1:8" ht="31.5">
      <c r="A49" s="584"/>
      <c r="B49" s="1141" t="s">
        <v>190</v>
      </c>
      <c r="C49" s="1134" t="s">
        <v>206</v>
      </c>
      <c r="D49" s="1135"/>
      <c r="E49" s="1136"/>
      <c r="F49" s="634" t="s">
        <v>195</v>
      </c>
      <c r="G49" s="635" t="s">
        <v>259</v>
      </c>
    </row>
    <row r="50" spans="1:8" ht="12.6" customHeight="1">
      <c r="A50" s="584"/>
      <c r="B50" s="1142"/>
      <c r="C50" s="636" t="s">
        <v>185</v>
      </c>
      <c r="D50" s="637" t="s">
        <v>2</v>
      </c>
      <c r="E50" s="636" t="s">
        <v>117</v>
      </c>
      <c r="F50" s="636" t="s">
        <v>185</v>
      </c>
      <c r="G50" s="591" t="s">
        <v>213</v>
      </c>
    </row>
    <row r="51" spans="1:8" ht="13.5" thickBot="1">
      <c r="A51" s="584"/>
      <c r="B51" s="638" t="s">
        <v>560</v>
      </c>
      <c r="C51" s="622">
        <v>0.30299999999999999</v>
      </c>
      <c r="D51" s="623">
        <v>402</v>
      </c>
      <c r="E51" s="624">
        <v>2803874</v>
      </c>
      <c r="F51" s="625"/>
      <c r="G51" s="901"/>
    </row>
    <row r="52" spans="1:8" hidden="1">
      <c r="A52" s="584"/>
      <c r="B52" s="638" t="s">
        <v>204</v>
      </c>
      <c r="C52" s="639"/>
      <c r="D52" s="640"/>
      <c r="E52" s="641"/>
      <c r="F52" s="625"/>
      <c r="G52" s="903"/>
    </row>
    <row r="53" spans="1:8" ht="13.5" hidden="1" thickBot="1">
      <c r="A53" s="584"/>
      <c r="B53" s="642" t="s">
        <v>205</v>
      </c>
      <c r="C53" s="643"/>
      <c r="D53" s="644"/>
      <c r="E53" s="645"/>
      <c r="F53" s="625"/>
      <c r="G53" s="902"/>
    </row>
    <row r="54" spans="1:8" s="153" customFormat="1" ht="12.4" customHeight="1" thickBot="1">
      <c r="A54" s="646"/>
      <c r="B54" s="647" t="s">
        <v>218</v>
      </c>
      <c r="C54" s="648">
        <f>(((E51/100)*C51)+((E52/100)*C52)+((E53/100)*C53))*12</f>
        <v>101948.85864000002</v>
      </c>
      <c r="D54" s="649"/>
      <c r="E54" s="650" t="s">
        <v>217</v>
      </c>
      <c r="F54" s="648">
        <f>(((E51/100)*F51)+((E52/100)*F52)+((E53/100)*F53))*12</f>
        <v>0</v>
      </c>
      <c r="G54" s="907"/>
      <c r="H54" s="726"/>
    </row>
    <row r="55" spans="1:8" s="154" customFormat="1" ht="7.15" customHeight="1" thickBot="1">
      <c r="A55" s="157"/>
      <c r="B55" s="155"/>
      <c r="C55" s="651"/>
      <c r="D55" s="157"/>
      <c r="E55" s="155"/>
      <c r="F55" s="651"/>
      <c r="G55" s="157"/>
      <c r="H55" s="157"/>
    </row>
    <row r="56" spans="1:8" ht="31.5" hidden="1">
      <c r="A56" s="584"/>
      <c r="B56" s="1143" t="s">
        <v>188</v>
      </c>
      <c r="C56" s="1134" t="s">
        <v>206</v>
      </c>
      <c r="D56" s="1135"/>
      <c r="E56" s="1136"/>
      <c r="F56" s="634" t="s">
        <v>195</v>
      </c>
      <c r="G56" s="635" t="s">
        <v>259</v>
      </c>
    </row>
    <row r="57" spans="1:8" ht="12.6" hidden="1" customHeight="1">
      <c r="A57" s="584"/>
      <c r="B57" s="1144"/>
      <c r="C57" s="636" t="s">
        <v>185</v>
      </c>
      <c r="D57" s="637" t="s">
        <v>2</v>
      </c>
      <c r="E57" s="636" t="s">
        <v>117</v>
      </c>
      <c r="F57" s="636" t="s">
        <v>185</v>
      </c>
      <c r="G57" s="591" t="s">
        <v>213</v>
      </c>
    </row>
    <row r="58" spans="1:8" hidden="1">
      <c r="A58" s="584"/>
      <c r="B58" s="652" t="s">
        <v>198</v>
      </c>
      <c r="C58" s="622"/>
      <c r="D58" s="623"/>
      <c r="E58" s="624"/>
      <c r="F58" s="625"/>
      <c r="G58" s="904"/>
    </row>
    <row r="59" spans="1:8" hidden="1">
      <c r="A59" s="584"/>
      <c r="B59" s="656" t="s">
        <v>16</v>
      </c>
      <c r="C59" s="653"/>
      <c r="D59" s="654"/>
      <c r="E59" s="655"/>
      <c r="F59" s="625"/>
      <c r="G59" s="908"/>
    </row>
    <row r="60" spans="1:8" hidden="1">
      <c r="A60" s="584"/>
      <c r="B60" s="656" t="s">
        <v>17</v>
      </c>
      <c r="C60" s="653"/>
      <c r="D60" s="654"/>
      <c r="E60" s="655"/>
      <c r="F60" s="625"/>
      <c r="G60" s="908"/>
    </row>
    <row r="61" spans="1:8" hidden="1">
      <c r="A61" s="584"/>
      <c r="B61" s="656" t="s">
        <v>18</v>
      </c>
      <c r="C61" s="653"/>
      <c r="D61" s="654"/>
      <c r="E61" s="655"/>
      <c r="F61" s="625"/>
      <c r="G61" s="908"/>
    </row>
    <row r="62" spans="1:8" hidden="1">
      <c r="A62" s="584"/>
      <c r="B62" s="656" t="s">
        <v>19</v>
      </c>
      <c r="C62" s="653"/>
      <c r="D62" s="654"/>
      <c r="E62" s="655"/>
      <c r="F62" s="625"/>
      <c r="G62" s="908"/>
    </row>
    <row r="63" spans="1:8" hidden="1">
      <c r="A63" s="584"/>
      <c r="B63" s="656" t="s">
        <v>20</v>
      </c>
      <c r="C63" s="653"/>
      <c r="D63" s="654"/>
      <c r="E63" s="655"/>
      <c r="F63" s="625"/>
      <c r="G63" s="908"/>
    </row>
    <row r="64" spans="1:8" hidden="1">
      <c r="A64" s="584"/>
      <c r="B64" s="656" t="s">
        <v>21</v>
      </c>
      <c r="C64" s="653"/>
      <c r="D64" s="654"/>
      <c r="E64" s="655"/>
      <c r="F64" s="625"/>
      <c r="G64" s="908"/>
    </row>
    <row r="65" spans="1:8" hidden="1">
      <c r="A65" s="584"/>
      <c r="B65" s="656" t="s">
        <v>22</v>
      </c>
      <c r="C65" s="653"/>
      <c r="D65" s="654"/>
      <c r="E65" s="655"/>
      <c r="F65" s="625"/>
      <c r="G65" s="908"/>
    </row>
    <row r="66" spans="1:8" hidden="1">
      <c r="A66" s="584"/>
      <c r="B66" s="656" t="s">
        <v>23</v>
      </c>
      <c r="C66" s="653"/>
      <c r="D66" s="654"/>
      <c r="E66" s="655"/>
      <c r="F66" s="625"/>
      <c r="G66" s="908"/>
    </row>
    <row r="67" spans="1:8" hidden="1">
      <c r="A67" s="584"/>
      <c r="B67" s="656" t="s">
        <v>57</v>
      </c>
      <c r="C67" s="653"/>
      <c r="D67" s="654"/>
      <c r="E67" s="655"/>
      <c r="F67" s="625"/>
      <c r="G67" s="908"/>
    </row>
    <row r="68" spans="1:8" hidden="1">
      <c r="A68" s="584"/>
      <c r="B68" s="652" t="s">
        <v>210</v>
      </c>
      <c r="C68" s="653"/>
      <c r="D68" s="654"/>
      <c r="E68" s="655"/>
      <c r="F68" s="625"/>
      <c r="G68" s="908"/>
    </row>
    <row r="69" spans="1:8" ht="13.5" hidden="1" thickBot="1">
      <c r="A69" s="584"/>
      <c r="B69" s="657" t="s">
        <v>67</v>
      </c>
      <c r="C69" s="658" t="s">
        <v>167</v>
      </c>
      <c r="D69" s="659">
        <f>SUM(D58:D68)</f>
        <v>0</v>
      </c>
      <c r="E69" s="660">
        <f>SUM(E58:E68)</f>
        <v>0</v>
      </c>
      <c r="F69" s="661" t="s">
        <v>167</v>
      </c>
      <c r="G69" s="909"/>
    </row>
    <row r="70" spans="1:8" s="122" customFormat="1" ht="15" hidden="1" thickBot="1">
      <c r="A70" s="662"/>
      <c r="B70" s="647" t="s">
        <v>218</v>
      </c>
      <c r="C70" s="663">
        <f>(((E58*C58)+(E59*C59)+(E60*C60)+(E61*C61)+(E62*C62)+(E63*C63)+(E64*C64)+(E65*C65)+(E66*C66)+(E67*C67)+(E68*C68))/100)*12</f>
        <v>0</v>
      </c>
      <c r="D70" s="664"/>
      <c r="E70" s="650" t="s">
        <v>217</v>
      </c>
      <c r="F70" s="663">
        <f>(((F58*E58)+(F59*E59)+(F60*E60)+(F61*E61)+(F62*E62)+(F63*E63)+(F64*E64)+(F65*E65)+(F66*E66)+(F67*E67)+(F68*E68))/100)*12</f>
        <v>0</v>
      </c>
      <c r="G70" s="910"/>
      <c r="H70" s="896"/>
    </row>
    <row r="71" spans="1:8" s="154" customFormat="1" ht="7.15" hidden="1" customHeight="1" thickBot="1">
      <c r="A71" s="157"/>
      <c r="B71" s="155"/>
      <c r="C71" s="651"/>
      <c r="D71" s="157"/>
      <c r="E71" s="155"/>
      <c r="F71" s="651"/>
      <c r="G71" s="157"/>
      <c r="H71" s="157"/>
    </row>
    <row r="72" spans="1:8" ht="31.5" hidden="1">
      <c r="A72" s="584"/>
      <c r="B72" s="1137" t="s">
        <v>189</v>
      </c>
      <c r="C72" s="1134" t="s">
        <v>206</v>
      </c>
      <c r="D72" s="1135"/>
      <c r="E72" s="1136"/>
      <c r="F72" s="634" t="s">
        <v>195</v>
      </c>
      <c r="G72" s="635" t="s">
        <v>329</v>
      </c>
    </row>
    <row r="73" spans="1:8" ht="12.6" hidden="1" customHeight="1">
      <c r="A73" s="584"/>
      <c r="B73" s="1138"/>
      <c r="C73" s="636" t="s">
        <v>185</v>
      </c>
      <c r="D73" s="637" t="s">
        <v>2</v>
      </c>
      <c r="E73" s="636" t="s">
        <v>117</v>
      </c>
      <c r="F73" s="636" t="s">
        <v>185</v>
      </c>
      <c r="G73" s="591" t="s">
        <v>213</v>
      </c>
    </row>
    <row r="74" spans="1:8" hidden="1">
      <c r="A74" s="584"/>
      <c r="B74" s="652" t="s">
        <v>198</v>
      </c>
      <c r="C74" s="653"/>
      <c r="D74" s="654"/>
      <c r="E74" s="655"/>
      <c r="F74" s="625"/>
      <c r="G74" s="904"/>
    </row>
    <row r="75" spans="1:8" hidden="1">
      <c r="A75" s="584"/>
      <c r="B75" s="656" t="s">
        <v>16</v>
      </c>
      <c r="C75" s="653"/>
      <c r="D75" s="654"/>
      <c r="E75" s="655"/>
      <c r="F75" s="625"/>
      <c r="G75" s="908"/>
    </row>
    <row r="76" spans="1:8" hidden="1">
      <c r="A76" s="584"/>
      <c r="B76" s="656" t="s">
        <v>17</v>
      </c>
      <c r="C76" s="653"/>
      <c r="D76" s="654"/>
      <c r="E76" s="655"/>
      <c r="F76" s="625"/>
      <c r="G76" s="908"/>
    </row>
    <row r="77" spans="1:8" hidden="1">
      <c r="A77" s="584"/>
      <c r="B77" s="656" t="s">
        <v>18</v>
      </c>
      <c r="C77" s="653"/>
      <c r="D77" s="654"/>
      <c r="E77" s="655"/>
      <c r="F77" s="625"/>
      <c r="G77" s="908"/>
    </row>
    <row r="78" spans="1:8" hidden="1">
      <c r="A78" s="584"/>
      <c r="B78" s="656" t="s">
        <v>19</v>
      </c>
      <c r="C78" s="653"/>
      <c r="D78" s="654"/>
      <c r="E78" s="655"/>
      <c r="F78" s="625"/>
      <c r="G78" s="908"/>
    </row>
    <row r="79" spans="1:8" hidden="1">
      <c r="A79" s="584"/>
      <c r="B79" s="656" t="s">
        <v>20</v>
      </c>
      <c r="C79" s="653"/>
      <c r="D79" s="654"/>
      <c r="E79" s="655"/>
      <c r="F79" s="625"/>
      <c r="G79" s="908"/>
    </row>
    <row r="80" spans="1:8" hidden="1">
      <c r="A80" s="584"/>
      <c r="B80" s="656" t="s">
        <v>21</v>
      </c>
      <c r="C80" s="653"/>
      <c r="D80" s="654"/>
      <c r="E80" s="655"/>
      <c r="F80" s="625"/>
      <c r="G80" s="908"/>
    </row>
    <row r="81" spans="1:8" hidden="1">
      <c r="A81" s="584"/>
      <c r="B81" s="656" t="s">
        <v>22</v>
      </c>
      <c r="C81" s="653"/>
      <c r="D81" s="654"/>
      <c r="E81" s="655"/>
      <c r="F81" s="625"/>
      <c r="G81" s="908"/>
    </row>
    <row r="82" spans="1:8" hidden="1">
      <c r="A82" s="584"/>
      <c r="B82" s="656" t="s">
        <v>23</v>
      </c>
      <c r="C82" s="653"/>
      <c r="D82" s="654"/>
      <c r="E82" s="655"/>
      <c r="F82" s="625"/>
      <c r="G82" s="908"/>
    </row>
    <row r="83" spans="1:8" hidden="1">
      <c r="A83" s="584"/>
      <c r="B83" s="656" t="s">
        <v>57</v>
      </c>
      <c r="C83" s="653"/>
      <c r="D83" s="654"/>
      <c r="E83" s="655"/>
      <c r="F83" s="625"/>
      <c r="G83" s="908"/>
    </row>
    <row r="84" spans="1:8" hidden="1">
      <c r="A84" s="584"/>
      <c r="B84" s="652" t="s">
        <v>210</v>
      </c>
      <c r="C84" s="653"/>
      <c r="D84" s="654"/>
      <c r="E84" s="655"/>
      <c r="F84" s="625"/>
      <c r="G84" s="908"/>
    </row>
    <row r="85" spans="1:8" ht="13.5" hidden="1" thickBot="1">
      <c r="A85" s="584"/>
      <c r="B85" s="657" t="s">
        <v>67</v>
      </c>
      <c r="C85" s="658" t="s">
        <v>167</v>
      </c>
      <c r="D85" s="659">
        <f>SUM(D74:D84)</f>
        <v>0</v>
      </c>
      <c r="E85" s="660">
        <f>SUM(E74:E84)</f>
        <v>0</v>
      </c>
      <c r="F85" s="661" t="s">
        <v>167</v>
      </c>
      <c r="G85" s="909"/>
    </row>
    <row r="86" spans="1:8" s="122" customFormat="1" ht="15" hidden="1" thickBot="1">
      <c r="A86" s="662"/>
      <c r="B86" s="647" t="s">
        <v>218</v>
      </c>
      <c r="C86" s="663">
        <f>(((E74*C74)+(E75*C75)+(E76*C76)+(E77*C77)+(E78*C78)+(E79*C79)+(E80*C80)+(E81*C81)+(E82*C82)+(E83*C83)+(E84*C84))/100)*12</f>
        <v>0</v>
      </c>
      <c r="D86" s="664"/>
      <c r="E86" s="650" t="s">
        <v>217</v>
      </c>
      <c r="F86" s="663">
        <f>(((F74*E74)+(F75*E75)+(F76*E76)+(F77*E77)+(F78*E78)+(F79*E79)+(F80*E80)+(F81*E81)+(F82*E82)+(F83*E83)+(F84*E84))/100)*12</f>
        <v>0</v>
      </c>
      <c r="G86" s="910"/>
      <c r="H86" s="896"/>
    </row>
    <row r="87" spans="1:8" s="154" customFormat="1" ht="7.15" customHeight="1" thickBot="1">
      <c r="A87" s="157"/>
      <c r="B87" s="155"/>
      <c r="C87" s="651"/>
      <c r="D87" s="157"/>
      <c r="E87" s="155"/>
      <c r="F87" s="665"/>
      <c r="G87" s="157"/>
      <c r="H87" s="157"/>
    </row>
    <row r="88" spans="1:8" ht="31.5">
      <c r="A88" s="584"/>
      <c r="B88" s="666"/>
      <c r="C88" s="798" t="s">
        <v>134</v>
      </c>
      <c r="D88" s="667" t="s">
        <v>389</v>
      </c>
      <c r="E88" s="584"/>
      <c r="F88" s="584"/>
      <c r="G88" s="668" t="s">
        <v>265</v>
      </c>
    </row>
    <row r="89" spans="1:8" ht="13.5" thickBot="1">
      <c r="A89" s="584"/>
      <c r="B89" s="755" t="s">
        <v>116</v>
      </c>
      <c r="C89" s="756">
        <v>0</v>
      </c>
      <c r="D89" s="757">
        <v>0</v>
      </c>
      <c r="E89" s="584"/>
      <c r="F89" s="584"/>
      <c r="G89" s="897" t="s">
        <v>213</v>
      </c>
    </row>
    <row r="90" spans="1:8" ht="12.6" customHeight="1" thickBot="1">
      <c r="A90" s="584"/>
      <c r="B90" s="1133"/>
      <c r="C90" s="1133"/>
      <c r="D90" s="1133"/>
      <c r="E90" s="669"/>
      <c r="F90" s="670"/>
      <c r="G90" s="898"/>
    </row>
    <row r="91" spans="1:8" ht="15.75" hidden="1">
      <c r="A91" s="584"/>
      <c r="B91" s="1080"/>
      <c r="C91" s="1080"/>
      <c r="D91" s="792"/>
      <c r="E91" s="585"/>
      <c r="F91" s="671"/>
      <c r="G91" s="911"/>
    </row>
    <row r="92" spans="1:8" ht="16.5" hidden="1" thickBot="1">
      <c r="A92" s="584"/>
      <c r="B92" s="1080"/>
      <c r="C92" s="1080"/>
      <c r="D92" s="792"/>
      <c r="E92" s="672"/>
      <c r="F92" s="671"/>
      <c r="G92" s="912"/>
    </row>
    <row r="93" spans="1:8" hidden="1">
      <c r="A93" s="584"/>
      <c r="B93" s="754"/>
      <c r="C93" s="754"/>
      <c r="D93" s="744"/>
      <c r="E93" s="585"/>
      <c r="F93" s="671"/>
      <c r="G93" s="913"/>
    </row>
    <row r="94" spans="1:8" hidden="1">
      <c r="A94" s="584"/>
      <c r="B94" s="754"/>
      <c r="C94" s="754"/>
      <c r="D94" s="744"/>
      <c r="E94" s="585"/>
      <c r="F94" s="671"/>
      <c r="G94" s="914"/>
    </row>
    <row r="95" spans="1:8" hidden="1">
      <c r="A95" s="584"/>
      <c r="B95" s="754"/>
      <c r="C95" s="754"/>
      <c r="D95" s="744"/>
      <c r="E95" s="585"/>
      <c r="F95" s="671"/>
      <c r="G95" s="914"/>
    </row>
    <row r="96" spans="1:8" hidden="1">
      <c r="A96" s="584"/>
      <c r="B96" s="754"/>
      <c r="C96" s="754"/>
      <c r="D96" s="744"/>
      <c r="E96" s="585"/>
      <c r="F96" s="671"/>
      <c r="G96" s="914"/>
    </row>
    <row r="97" spans="1:7" hidden="1">
      <c r="A97" s="584"/>
      <c r="B97" s="754"/>
      <c r="C97" s="754"/>
      <c r="D97" s="744"/>
      <c r="E97" s="585"/>
      <c r="F97" s="671"/>
      <c r="G97" s="914"/>
    </row>
    <row r="98" spans="1:7" hidden="1">
      <c r="A98" s="584"/>
      <c r="B98" s="754"/>
      <c r="C98" s="754"/>
      <c r="D98" s="744"/>
      <c r="E98" s="585"/>
      <c r="F98" s="585"/>
      <c r="G98" s="584"/>
    </row>
    <row r="99" spans="1:7" hidden="1">
      <c r="A99" s="584"/>
      <c r="B99" s="754"/>
      <c r="C99" s="754"/>
      <c r="D99" s="744"/>
      <c r="E99" s="585"/>
      <c r="F99" s="585"/>
      <c r="G99" s="584"/>
    </row>
    <row r="100" spans="1:7" hidden="1">
      <c r="A100" s="584"/>
      <c r="B100" s="754"/>
      <c r="C100" s="754"/>
      <c r="D100" s="744"/>
      <c r="E100" s="584"/>
      <c r="F100" s="584"/>
      <c r="G100" s="584"/>
    </row>
    <row r="101" spans="1:7">
      <c r="A101" s="584"/>
      <c r="B101" s="1131"/>
      <c r="C101" s="1131"/>
      <c r="D101" s="585"/>
      <c r="E101" s="584"/>
      <c r="F101" s="584"/>
      <c r="G101" s="671"/>
    </row>
    <row r="102" spans="1:7">
      <c r="A102" s="584"/>
      <c r="B102" s="1132"/>
      <c r="C102" s="1132"/>
      <c r="D102" s="585"/>
      <c r="E102" s="584"/>
      <c r="F102" s="584"/>
      <c r="G102" s="671"/>
    </row>
    <row r="103" spans="1:7" hidden="1"/>
    <row r="104" spans="1:7" hidden="1"/>
    <row r="105" spans="1:7" hidden="1"/>
    <row r="106" spans="1:7" hidden="1"/>
    <row r="107" spans="1:7" hidden="1"/>
    <row r="108" spans="1:7" hidden="1"/>
    <row r="109" spans="1:7" hidden="1"/>
    <row r="110" spans="1:7" hidden="1"/>
    <row r="111" spans="1:7" hidden="1"/>
    <row r="112" spans="1:7" hidden="1">
      <c r="B112" s="147" t="s">
        <v>258</v>
      </c>
      <c r="D112" s="11" t="s">
        <v>413</v>
      </c>
    </row>
    <row r="113" spans="2:4" hidden="1">
      <c r="B113" s="148" t="s">
        <v>213</v>
      </c>
      <c r="D113" s="11" t="s">
        <v>414</v>
      </c>
    </row>
    <row r="114" spans="2:4" hidden="1">
      <c r="B114" s="148" t="s">
        <v>212</v>
      </c>
      <c r="D114" s="11" t="s">
        <v>415</v>
      </c>
    </row>
    <row r="115" spans="2:4" hidden="1">
      <c r="B115" s="148" t="s">
        <v>215</v>
      </c>
      <c r="D115" s="11" t="s">
        <v>416</v>
      </c>
    </row>
    <row r="116" spans="2:4" hidden="1">
      <c r="B116" s="147" t="s">
        <v>258</v>
      </c>
      <c r="D116" s="11" t="s">
        <v>417</v>
      </c>
    </row>
    <row r="117" spans="2:4" hidden="1">
      <c r="B117" s="148" t="s">
        <v>213</v>
      </c>
    </row>
    <row r="118" spans="2:4" hidden="1">
      <c r="B118" s="148" t="s">
        <v>262</v>
      </c>
    </row>
    <row r="119" spans="2:4" hidden="1">
      <c r="B119" s="148" t="s">
        <v>263</v>
      </c>
    </row>
    <row r="120" spans="2:4" hidden="1">
      <c r="B120" s="147" t="s">
        <v>258</v>
      </c>
    </row>
    <row r="121" spans="2:4" hidden="1">
      <c r="B121" s="148" t="s">
        <v>213</v>
      </c>
    </row>
    <row r="122" spans="2:4" hidden="1">
      <c r="B122" s="148" t="s">
        <v>262</v>
      </c>
    </row>
    <row r="123" spans="2:4" hidden="1">
      <c r="B123" s="148" t="s">
        <v>264</v>
      </c>
    </row>
  </sheetData>
  <mergeCells count="18">
    <mergeCell ref="G42:G43"/>
    <mergeCell ref="F41:G41"/>
    <mergeCell ref="F42:F43"/>
    <mergeCell ref="C13:D13"/>
    <mergeCell ref="C5:F5"/>
    <mergeCell ref="B5:B6"/>
    <mergeCell ref="B49:B50"/>
    <mergeCell ref="C56:E56"/>
    <mergeCell ref="C49:E49"/>
    <mergeCell ref="B56:B57"/>
    <mergeCell ref="B41:B42"/>
    <mergeCell ref="C41:E43"/>
    <mergeCell ref="B101:C101"/>
    <mergeCell ref="B102:C102"/>
    <mergeCell ref="B91:C92"/>
    <mergeCell ref="B90:D90"/>
    <mergeCell ref="C72:E72"/>
    <mergeCell ref="B72:B73"/>
  </mergeCells>
  <conditionalFormatting sqref="E7">
    <cfRule type="cellIs" dxfId="313" priority="75" operator="equal">
      <formula>"Deviate"</formula>
    </cfRule>
    <cfRule type="cellIs" dxfId="312" priority="202" operator="equal">
      <formula>$B$113</formula>
    </cfRule>
  </conditionalFormatting>
  <conditionalFormatting sqref="G89">
    <cfRule type="cellIs" dxfId="311" priority="76" operator="equal">
      <formula>"Disagree (comment/indicate quoted commissions below)"</formula>
    </cfRule>
    <cfRule type="cellIs" dxfId="310" priority="125" operator="equal">
      <formula>"Selection Required"</formula>
    </cfRule>
  </conditionalFormatting>
  <conditionalFormatting sqref="F45">
    <cfRule type="containsBlanks" dxfId="309" priority="103">
      <formula>LEN(TRIM(F45))=0</formula>
    </cfRule>
  </conditionalFormatting>
  <conditionalFormatting sqref="F46">
    <cfRule type="containsBlanks" dxfId="308" priority="102">
      <formula>LEN(TRIM(F46))=0</formula>
    </cfRule>
  </conditionalFormatting>
  <conditionalFormatting sqref="F51">
    <cfRule type="containsBlanks" dxfId="307" priority="101">
      <formula>LEN(TRIM(F51))=0</formula>
    </cfRule>
  </conditionalFormatting>
  <conditionalFormatting sqref="F52">
    <cfRule type="containsBlanks" dxfId="306" priority="100">
      <formula>LEN(TRIM(F52))=0</formula>
    </cfRule>
  </conditionalFormatting>
  <conditionalFormatting sqref="F53">
    <cfRule type="containsBlanks" dxfId="305" priority="99">
      <formula>LEN(TRIM(F53))=0</formula>
    </cfRule>
  </conditionalFormatting>
  <conditionalFormatting sqref="F58">
    <cfRule type="containsBlanks" dxfId="304" priority="98">
      <formula>LEN(TRIM(F58))=0</formula>
    </cfRule>
  </conditionalFormatting>
  <conditionalFormatting sqref="F59">
    <cfRule type="containsBlanks" dxfId="303" priority="97">
      <formula>LEN(TRIM(F59))=0</formula>
    </cfRule>
  </conditionalFormatting>
  <conditionalFormatting sqref="F60">
    <cfRule type="containsBlanks" dxfId="302" priority="96">
      <formula>LEN(TRIM(F60))=0</formula>
    </cfRule>
  </conditionalFormatting>
  <conditionalFormatting sqref="F61">
    <cfRule type="containsBlanks" dxfId="301" priority="95">
      <formula>LEN(TRIM(F61))=0</formula>
    </cfRule>
  </conditionalFormatting>
  <conditionalFormatting sqref="F62">
    <cfRule type="containsBlanks" dxfId="300" priority="94">
      <formula>LEN(TRIM(F62))=0</formula>
    </cfRule>
  </conditionalFormatting>
  <conditionalFormatting sqref="F63">
    <cfRule type="containsBlanks" dxfId="299" priority="93">
      <formula>LEN(TRIM(F63))=0</formula>
    </cfRule>
  </conditionalFormatting>
  <conditionalFormatting sqref="F64">
    <cfRule type="containsBlanks" dxfId="298" priority="92">
      <formula>LEN(TRIM(F64))=0</formula>
    </cfRule>
  </conditionalFormatting>
  <conditionalFormatting sqref="F65">
    <cfRule type="containsBlanks" dxfId="297" priority="91">
      <formula>LEN(TRIM(F65))=0</formula>
    </cfRule>
  </conditionalFormatting>
  <conditionalFormatting sqref="F66">
    <cfRule type="containsBlanks" dxfId="296" priority="90">
      <formula>LEN(TRIM(F66))=0</formula>
    </cfRule>
  </conditionalFormatting>
  <conditionalFormatting sqref="F67">
    <cfRule type="containsBlanks" dxfId="295" priority="89">
      <formula>LEN(TRIM(F67))=0</formula>
    </cfRule>
  </conditionalFormatting>
  <conditionalFormatting sqref="F68">
    <cfRule type="containsBlanks" dxfId="294" priority="88">
      <formula>LEN(TRIM(F68))=0</formula>
    </cfRule>
  </conditionalFormatting>
  <conditionalFormatting sqref="F74">
    <cfRule type="containsBlanks" dxfId="293" priority="87">
      <formula>LEN(TRIM(F74))=0</formula>
    </cfRule>
  </conditionalFormatting>
  <conditionalFormatting sqref="F75">
    <cfRule type="containsBlanks" dxfId="292" priority="86">
      <formula>LEN(TRIM(F75))=0</formula>
    </cfRule>
  </conditionalFormatting>
  <conditionalFormatting sqref="F76">
    <cfRule type="containsBlanks" dxfId="291" priority="85">
      <formula>LEN(TRIM(F76))=0</formula>
    </cfRule>
  </conditionalFormatting>
  <conditionalFormatting sqref="F77">
    <cfRule type="containsBlanks" dxfId="290" priority="84">
      <formula>LEN(TRIM(F77))=0</formula>
    </cfRule>
  </conditionalFormatting>
  <conditionalFormatting sqref="F78">
    <cfRule type="containsBlanks" dxfId="289" priority="83">
      <formula>LEN(TRIM(F78))=0</formula>
    </cfRule>
  </conditionalFormatting>
  <conditionalFormatting sqref="F79">
    <cfRule type="containsBlanks" dxfId="288" priority="82">
      <formula>LEN(TRIM(F79))=0</formula>
    </cfRule>
  </conditionalFormatting>
  <conditionalFormatting sqref="F80">
    <cfRule type="containsBlanks" dxfId="287" priority="81">
      <formula>LEN(TRIM(F80))=0</formula>
    </cfRule>
  </conditionalFormatting>
  <conditionalFormatting sqref="F81">
    <cfRule type="containsBlanks" dxfId="286" priority="80">
      <formula>LEN(TRIM(F81))=0</formula>
    </cfRule>
  </conditionalFormatting>
  <conditionalFormatting sqref="F82">
    <cfRule type="containsBlanks" dxfId="285" priority="79">
      <formula>LEN(TRIM(F82))=0</formula>
    </cfRule>
  </conditionalFormatting>
  <conditionalFormatting sqref="F83">
    <cfRule type="containsBlanks" dxfId="284" priority="78">
      <formula>LEN(TRIM(F83))=0</formula>
    </cfRule>
  </conditionalFormatting>
  <conditionalFormatting sqref="F84">
    <cfRule type="containsBlanks" dxfId="283" priority="77">
      <formula>LEN(TRIM(F84))=0</formula>
    </cfRule>
  </conditionalFormatting>
  <conditionalFormatting sqref="E8">
    <cfRule type="cellIs" dxfId="282" priority="73" operator="equal">
      <formula>"Deviate"</formula>
    </cfRule>
    <cfRule type="cellIs" dxfId="281" priority="74" operator="equal">
      <formula>$B$113</formula>
    </cfRule>
  </conditionalFormatting>
  <conditionalFormatting sqref="E9">
    <cfRule type="cellIs" dxfId="280" priority="71" operator="equal">
      <formula>"Deviate"</formula>
    </cfRule>
    <cfRule type="cellIs" dxfId="279" priority="72" operator="equal">
      <formula>$B$113</formula>
    </cfRule>
  </conditionalFormatting>
  <conditionalFormatting sqref="E10">
    <cfRule type="cellIs" dxfId="278" priority="69" operator="equal">
      <formula>"Deviate"</formula>
    </cfRule>
    <cfRule type="cellIs" dxfId="277" priority="70" operator="equal">
      <formula>$B$113</formula>
    </cfRule>
  </conditionalFormatting>
  <conditionalFormatting sqref="E11">
    <cfRule type="cellIs" dxfId="276" priority="67" operator="equal">
      <formula>"Deviate"</formula>
    </cfRule>
    <cfRule type="cellIs" dxfId="275" priority="68" operator="equal">
      <formula>$B$113</formula>
    </cfRule>
  </conditionalFormatting>
  <conditionalFormatting sqref="E12">
    <cfRule type="cellIs" dxfId="274" priority="65" operator="equal">
      <formula>"Deviate"</formula>
    </cfRule>
    <cfRule type="cellIs" dxfId="273" priority="66" operator="equal">
      <formula>$B$113</formula>
    </cfRule>
  </conditionalFormatting>
  <conditionalFormatting sqref="E14">
    <cfRule type="cellIs" dxfId="272" priority="63" operator="equal">
      <formula>"Deviate"</formula>
    </cfRule>
    <cfRule type="cellIs" dxfId="271" priority="64" operator="equal">
      <formula>$B$113</formula>
    </cfRule>
  </conditionalFormatting>
  <conditionalFormatting sqref="E15">
    <cfRule type="cellIs" dxfId="270" priority="61" operator="equal">
      <formula>"Deviate"</formula>
    </cfRule>
    <cfRule type="cellIs" dxfId="269" priority="62" operator="equal">
      <formula>$B$113</formula>
    </cfRule>
  </conditionalFormatting>
  <conditionalFormatting sqref="E16">
    <cfRule type="cellIs" dxfId="268" priority="59" operator="equal">
      <formula>"Deviate"</formula>
    </cfRule>
    <cfRule type="cellIs" dxfId="267" priority="60" operator="equal">
      <formula>$B$113</formula>
    </cfRule>
  </conditionalFormatting>
  <conditionalFormatting sqref="E17">
    <cfRule type="cellIs" dxfId="266" priority="57" operator="equal">
      <formula>"Deviate"</formula>
    </cfRule>
    <cfRule type="cellIs" dxfId="265" priority="58" operator="equal">
      <formula>$B$113</formula>
    </cfRule>
  </conditionalFormatting>
  <conditionalFormatting sqref="E18">
    <cfRule type="cellIs" dxfId="264" priority="55" operator="equal">
      <formula>"Deviate"</formula>
    </cfRule>
    <cfRule type="cellIs" dxfId="263" priority="56" operator="equal">
      <formula>$B$113</formula>
    </cfRule>
  </conditionalFormatting>
  <conditionalFormatting sqref="E19">
    <cfRule type="cellIs" dxfId="262" priority="53" operator="equal">
      <formula>"Deviate"</formula>
    </cfRule>
    <cfRule type="cellIs" dxfId="261" priority="54" operator="equal">
      <formula>$B$113</formula>
    </cfRule>
  </conditionalFormatting>
  <conditionalFormatting sqref="E20">
    <cfRule type="cellIs" dxfId="260" priority="51" operator="equal">
      <formula>"Deviate"</formula>
    </cfRule>
    <cfRule type="cellIs" dxfId="259" priority="52" operator="equal">
      <formula>$B$113</formula>
    </cfRule>
  </conditionalFormatting>
  <conditionalFormatting sqref="E21">
    <cfRule type="cellIs" dxfId="258" priority="49" operator="equal">
      <formula>"Deviate"</formula>
    </cfRule>
    <cfRule type="cellIs" dxfId="257" priority="50" operator="equal">
      <formula>$B$113</formula>
    </cfRule>
  </conditionalFormatting>
  <conditionalFormatting sqref="E22">
    <cfRule type="cellIs" dxfId="256" priority="47" operator="equal">
      <formula>"Deviate"</formula>
    </cfRule>
    <cfRule type="cellIs" dxfId="255" priority="48" operator="equal">
      <formula>$B$113</formula>
    </cfRule>
  </conditionalFormatting>
  <conditionalFormatting sqref="E23">
    <cfRule type="cellIs" dxfId="254" priority="45" operator="equal">
      <formula>"Deviate"</formula>
    </cfRule>
    <cfRule type="cellIs" dxfId="253" priority="46" operator="equal">
      <formula>$B$113</formula>
    </cfRule>
  </conditionalFormatting>
  <conditionalFormatting sqref="E24">
    <cfRule type="cellIs" dxfId="252" priority="43" operator="equal">
      <formula>"Deviate"</formula>
    </cfRule>
    <cfRule type="cellIs" dxfId="251" priority="44" operator="equal">
      <formula>$B$113</formula>
    </cfRule>
  </conditionalFormatting>
  <conditionalFormatting sqref="E25">
    <cfRule type="cellIs" dxfId="250" priority="41" operator="equal">
      <formula>"Deviate"</formula>
    </cfRule>
    <cfRule type="cellIs" dxfId="249" priority="42" operator="equal">
      <formula>$B$113</formula>
    </cfRule>
  </conditionalFormatting>
  <conditionalFormatting sqref="E26">
    <cfRule type="cellIs" dxfId="248" priority="39" operator="equal">
      <formula>"Deviate"</formula>
    </cfRule>
    <cfRule type="cellIs" dxfId="247" priority="40" operator="equal">
      <formula>$B$113</formula>
    </cfRule>
  </conditionalFormatting>
  <conditionalFormatting sqref="E27">
    <cfRule type="cellIs" dxfId="246" priority="37" operator="equal">
      <formula>"Deviate"</formula>
    </cfRule>
    <cfRule type="cellIs" dxfId="245" priority="38" operator="equal">
      <formula>$B$113</formula>
    </cfRule>
  </conditionalFormatting>
  <conditionalFormatting sqref="E28">
    <cfRule type="cellIs" dxfId="244" priority="35" operator="equal">
      <formula>"Deviate"</formula>
    </cfRule>
    <cfRule type="cellIs" dxfId="243" priority="36" operator="equal">
      <formula>$B$113</formula>
    </cfRule>
  </conditionalFormatting>
  <conditionalFormatting sqref="E29">
    <cfRule type="cellIs" dxfId="242" priority="33" operator="equal">
      <formula>"Deviate"</formula>
    </cfRule>
    <cfRule type="cellIs" dxfId="241" priority="34" operator="equal">
      <formula>$B$113</formula>
    </cfRule>
  </conditionalFormatting>
  <conditionalFormatting sqref="E30">
    <cfRule type="cellIs" dxfId="240" priority="31" operator="equal">
      <formula>"Deviate"</formula>
    </cfRule>
    <cfRule type="cellIs" dxfId="239" priority="32" operator="equal">
      <formula>$B$113</formula>
    </cfRule>
  </conditionalFormatting>
  <conditionalFormatting sqref="E31">
    <cfRule type="cellIs" dxfId="238" priority="29" operator="equal">
      <formula>"Deviate"</formula>
    </cfRule>
    <cfRule type="cellIs" dxfId="237" priority="30" operator="equal">
      <formula>$B$113</formula>
    </cfRule>
  </conditionalFormatting>
  <conditionalFormatting sqref="E32">
    <cfRule type="cellIs" dxfId="236" priority="27" operator="equal">
      <formula>"Deviate"</formula>
    </cfRule>
    <cfRule type="cellIs" dxfId="235" priority="28" operator="equal">
      <formula>$B$113</formula>
    </cfRule>
  </conditionalFormatting>
  <conditionalFormatting sqref="E33">
    <cfRule type="cellIs" dxfId="234" priority="25" operator="equal">
      <formula>"Deviate"</formula>
    </cfRule>
    <cfRule type="cellIs" dxfId="233" priority="26" operator="equal">
      <formula>$B$113</formula>
    </cfRule>
  </conditionalFormatting>
  <conditionalFormatting sqref="E34">
    <cfRule type="cellIs" dxfId="232" priority="23" operator="equal">
      <formula>"Deviate"</formula>
    </cfRule>
    <cfRule type="cellIs" dxfId="231" priority="24" operator="equal">
      <formula>$B$113</formula>
    </cfRule>
  </conditionalFormatting>
  <conditionalFormatting sqref="E35">
    <cfRule type="cellIs" dxfId="230" priority="21" operator="equal">
      <formula>"Deviate"</formula>
    </cfRule>
    <cfRule type="cellIs" dxfId="229" priority="22" operator="equal">
      <formula>$B$113</formula>
    </cfRule>
  </conditionalFormatting>
  <conditionalFormatting sqref="E37">
    <cfRule type="cellIs" dxfId="228" priority="19" operator="equal">
      <formula>"Deviate"</formula>
    </cfRule>
    <cfRule type="cellIs" dxfId="227" priority="20" operator="equal">
      <formula>$B$113</formula>
    </cfRule>
  </conditionalFormatting>
  <conditionalFormatting sqref="E39">
    <cfRule type="cellIs" dxfId="226" priority="17" operator="equal">
      <formula>"Deviate"</formula>
    </cfRule>
    <cfRule type="cellIs" dxfId="225" priority="18" operator="equal">
      <formula>$B$113</formula>
    </cfRule>
  </conditionalFormatting>
  <conditionalFormatting sqref="G44">
    <cfRule type="cellIs" dxfId="224" priority="15" operator="equal">
      <formula>"Deviate"</formula>
    </cfRule>
    <cfRule type="cellIs" dxfId="223" priority="16" operator="equal">
      <formula>$B$113</formula>
    </cfRule>
  </conditionalFormatting>
  <conditionalFormatting sqref="G50">
    <cfRule type="cellIs" dxfId="222" priority="13" operator="equal">
      <formula>"Deviate"</formula>
    </cfRule>
    <cfRule type="cellIs" dxfId="221" priority="14" operator="equal">
      <formula>$B$113</formula>
    </cfRule>
  </conditionalFormatting>
  <conditionalFormatting sqref="G57">
    <cfRule type="cellIs" dxfId="220" priority="11" operator="equal">
      <formula>"Deviate"</formula>
    </cfRule>
    <cfRule type="cellIs" dxfId="219" priority="12" operator="equal">
      <formula>$B$113</formula>
    </cfRule>
  </conditionalFormatting>
  <conditionalFormatting sqref="G73">
    <cfRule type="cellIs" dxfId="218" priority="9" operator="equal">
      <formula>"Deviate"</formula>
    </cfRule>
    <cfRule type="cellIs" dxfId="217" priority="10" operator="equal">
      <formula>$B$113</formula>
    </cfRule>
  </conditionalFormatting>
  <conditionalFormatting sqref="F7:F12">
    <cfRule type="expression" dxfId="216" priority="7">
      <formula>E7="Match"</formula>
    </cfRule>
    <cfRule type="expression" dxfId="215" priority="8">
      <formula>AND(E7="Deviate",F7="")</formula>
    </cfRule>
  </conditionalFormatting>
  <conditionalFormatting sqref="F14:F35">
    <cfRule type="expression" dxfId="214" priority="5">
      <formula>E14="Match"</formula>
    </cfRule>
    <cfRule type="expression" dxfId="213" priority="6">
      <formula>AND(E14="Deviate",F14="")</formula>
    </cfRule>
  </conditionalFormatting>
  <conditionalFormatting sqref="F37">
    <cfRule type="expression" dxfId="212" priority="3">
      <formula>E37="Match"</formula>
    </cfRule>
    <cfRule type="expression" dxfId="211" priority="4">
      <formula>AND(E37="Deviate",F37="")</formula>
    </cfRule>
  </conditionalFormatting>
  <conditionalFormatting sqref="F39">
    <cfRule type="expression" dxfId="210" priority="1">
      <formula>E39="Match"</formula>
    </cfRule>
    <cfRule type="expression" dxfId="209" priority="2">
      <formula>AND(E39="Deviate",F39="")</formula>
    </cfRule>
  </conditionalFormatting>
  <dataValidations count="3">
    <dataValidation type="list" showInputMessage="1" showErrorMessage="1" sqref="G89">
      <formula1>$B$121:$B$123</formula1>
    </dataValidation>
    <dataValidation type="list" allowBlank="1" showInputMessage="1" showErrorMessage="1" sqref="E37 E14:E35 E7:E12 E39:E40 G44 G50 G57 G73">
      <formula1>$B$113:$B$115</formula1>
    </dataValidation>
    <dataValidation type="list" allowBlank="1" showInputMessage="1" showErrorMessage="1" sqref="B43">
      <formula1>$D$112:$D$116</formula1>
    </dataValidation>
  </dataValidations>
  <printOptions horizontalCentered="1"/>
  <pageMargins left="0.75" right="0.75" top="1" bottom="1" header="0.5" footer="0.5"/>
  <pageSetup scale="43" orientation="portrait" r:id="rId1"/>
  <headerFooter alignWithMargins="0">
    <oddFooter>&amp;L&amp;G&amp;C&amp;P</oddFooter>
  </headerFooter>
  <ignoredErrors>
    <ignoredError sqref="D7 D15 D36:D38" unlockedFormula="1"/>
  </ignoredErrors>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28"/>
  <sheetViews>
    <sheetView zoomScale="70" zoomScaleNormal="70" workbookViewId="0">
      <selection activeCell="B28" sqref="B28"/>
    </sheetView>
  </sheetViews>
  <sheetFormatPr defaultRowHeight="12.75"/>
  <cols>
    <col min="1" max="1" width="53.140625" customWidth="1"/>
    <col min="2" max="2" width="68" customWidth="1"/>
    <col min="3" max="3" width="72.5703125" customWidth="1"/>
    <col min="4" max="4" width="84.5703125" customWidth="1"/>
    <col min="5" max="5" width="139.42578125" customWidth="1"/>
  </cols>
  <sheetData>
    <row r="1" spans="1:7" ht="13.5" thickBot="1"/>
    <row r="2" spans="1:7" s="4" customFormat="1">
      <c r="A2" s="1143" t="s">
        <v>579</v>
      </c>
      <c r="B2" s="1146" t="s">
        <v>206</v>
      </c>
      <c r="C2" s="1147"/>
      <c r="D2" s="1147"/>
      <c r="E2" s="1151" t="s">
        <v>129</v>
      </c>
      <c r="F2" s="1152"/>
      <c r="G2" s="583"/>
    </row>
    <row r="3" spans="1:7" s="11" customFormat="1" ht="37.5" customHeight="1">
      <c r="A3" s="1145"/>
      <c r="B3" s="1148"/>
      <c r="C3" s="1148"/>
      <c r="D3" s="1148"/>
      <c r="E3" s="1153" t="s">
        <v>195</v>
      </c>
      <c r="F3" s="1149" t="s">
        <v>260</v>
      </c>
      <c r="G3" s="584"/>
    </row>
    <row r="4" spans="1:7" s="11" customFormat="1" ht="23.45" customHeight="1">
      <c r="A4" s="905" t="s">
        <v>413</v>
      </c>
      <c r="B4" s="1148"/>
      <c r="C4" s="1148"/>
      <c r="D4" s="1148"/>
      <c r="E4" s="1154"/>
      <c r="F4" s="1150"/>
      <c r="G4" s="584"/>
    </row>
    <row r="5" spans="1:7" s="11" customFormat="1" ht="12.6" customHeight="1">
      <c r="A5" s="906"/>
      <c r="B5" s="974" t="s">
        <v>185</v>
      </c>
      <c r="C5" s="620" t="s">
        <v>2</v>
      </c>
      <c r="D5" s="974" t="s">
        <v>117</v>
      </c>
      <c r="E5" s="974" t="s">
        <v>185</v>
      </c>
      <c r="F5" s="591" t="s">
        <v>213</v>
      </c>
      <c r="G5" s="584"/>
    </row>
    <row r="6" spans="1:7" s="11" customFormat="1">
      <c r="A6" s="621" t="s">
        <v>435</v>
      </c>
      <c r="B6" s="995"/>
      <c r="C6" s="623"/>
      <c r="D6" s="624"/>
      <c r="E6" s="625"/>
      <c r="F6" s="901"/>
      <c r="G6" s="584"/>
    </row>
    <row r="7" spans="1:7" s="11" customFormat="1" ht="13.5" thickBot="1">
      <c r="A7" s="626" t="s">
        <v>561</v>
      </c>
      <c r="B7" s="996"/>
      <c r="C7" s="628"/>
      <c r="D7" s="629"/>
      <c r="E7" s="625"/>
      <c r="F7" s="902"/>
      <c r="G7" s="584"/>
    </row>
    <row r="8" spans="1:7" s="153" customFormat="1" ht="15.75" thickBot="1">
      <c r="A8" s="630" t="s">
        <v>218</v>
      </c>
      <c r="B8" s="631">
        <f>(((D7/100)*B7)+((D6/100)*B6))*12</f>
        <v>0</v>
      </c>
      <c r="C8" s="632"/>
      <c r="D8" s="633" t="s">
        <v>217</v>
      </c>
      <c r="E8" s="631">
        <f>(((D7/100)*E7)+((D6/100)*E6))*12</f>
        <v>0</v>
      </c>
      <c r="F8" s="895"/>
      <c r="G8" s="726"/>
    </row>
    <row r="10" spans="1:7" ht="13.5" thickBot="1"/>
    <row r="11" spans="1:7" s="4" customFormat="1">
      <c r="A11" s="1143" t="s">
        <v>580</v>
      </c>
      <c r="B11" s="1146" t="s">
        <v>206</v>
      </c>
      <c r="C11" s="1147"/>
      <c r="D11" s="1147"/>
      <c r="E11" s="1151" t="s">
        <v>129</v>
      </c>
      <c r="F11" s="1152"/>
      <c r="G11" s="583"/>
    </row>
    <row r="12" spans="1:7" s="11" customFormat="1" ht="35.1" customHeight="1">
      <c r="A12" s="1145"/>
      <c r="B12" s="1148"/>
      <c r="C12" s="1148"/>
      <c r="D12" s="1148"/>
      <c r="E12" s="1153" t="s">
        <v>195</v>
      </c>
      <c r="F12" s="1149" t="s">
        <v>260</v>
      </c>
      <c r="G12" s="584"/>
    </row>
    <row r="13" spans="1:7" s="11" customFormat="1" ht="23.45" customHeight="1">
      <c r="A13" s="905" t="s">
        <v>413</v>
      </c>
      <c r="B13" s="1148"/>
      <c r="C13" s="1148"/>
      <c r="D13" s="1148"/>
      <c r="E13" s="1154"/>
      <c r="F13" s="1150"/>
      <c r="G13" s="584"/>
    </row>
    <row r="14" spans="1:7" s="11" customFormat="1" ht="12.6" customHeight="1">
      <c r="A14" s="906"/>
      <c r="B14" s="974" t="s">
        <v>185</v>
      </c>
      <c r="C14" s="620" t="s">
        <v>2</v>
      </c>
      <c r="D14" s="974" t="s">
        <v>117</v>
      </c>
      <c r="E14" s="974" t="s">
        <v>185</v>
      </c>
      <c r="F14" s="591" t="s">
        <v>213</v>
      </c>
      <c r="G14" s="584"/>
    </row>
    <row r="15" spans="1:7" s="11" customFormat="1">
      <c r="A15" s="621" t="s">
        <v>435</v>
      </c>
      <c r="B15" s="993"/>
      <c r="C15" s="623"/>
      <c r="D15" s="624"/>
      <c r="E15" s="625"/>
      <c r="F15" s="901"/>
      <c r="G15" s="584"/>
    </row>
    <row r="16" spans="1:7" s="11" customFormat="1" ht="13.5" thickBot="1">
      <c r="A16" s="626" t="s">
        <v>578</v>
      </c>
      <c r="B16" s="994"/>
      <c r="C16" s="628"/>
      <c r="D16" s="629"/>
      <c r="E16" s="625"/>
      <c r="F16" s="902"/>
      <c r="G16" s="584"/>
    </row>
    <row r="17" spans="1:7" s="153" customFormat="1" ht="15.75" thickBot="1">
      <c r="A17" s="630" t="s">
        <v>218</v>
      </c>
      <c r="B17" s="631">
        <f>(((D16/100)*B16)+((D15/100)*B15))*12</f>
        <v>0</v>
      </c>
      <c r="C17" s="632"/>
      <c r="D17" s="633" t="s">
        <v>217</v>
      </c>
      <c r="E17" s="631">
        <f>(((D16/100)*E16)+((D15/100)*E15))*12</f>
        <v>0</v>
      </c>
      <c r="F17" s="895"/>
      <c r="G17" s="726"/>
    </row>
    <row r="18" spans="1:7" ht="13.5" thickBot="1"/>
    <row r="19" spans="1:7" s="4" customFormat="1">
      <c r="A19" s="1143" t="s">
        <v>581</v>
      </c>
      <c r="B19" s="1146" t="s">
        <v>206</v>
      </c>
      <c r="C19" s="1147"/>
      <c r="D19" s="1147"/>
      <c r="E19" s="1151" t="s">
        <v>129</v>
      </c>
      <c r="F19" s="1152"/>
      <c r="G19" s="583"/>
    </row>
    <row r="20" spans="1:7" s="11" customFormat="1" ht="20.45" customHeight="1">
      <c r="A20" s="1145"/>
      <c r="B20" s="1148"/>
      <c r="C20" s="1148"/>
      <c r="D20" s="1148"/>
      <c r="E20" s="1153" t="s">
        <v>195</v>
      </c>
      <c r="F20" s="1149" t="s">
        <v>260</v>
      </c>
      <c r="G20" s="584"/>
    </row>
    <row r="21" spans="1:7" s="11" customFormat="1" ht="23.45" customHeight="1">
      <c r="A21" s="905" t="s">
        <v>413</v>
      </c>
      <c r="B21" s="1148"/>
      <c r="C21" s="1148"/>
      <c r="D21" s="1148"/>
      <c r="E21" s="1154"/>
      <c r="F21" s="1150"/>
      <c r="G21" s="584"/>
    </row>
    <row r="22" spans="1:7" s="11" customFormat="1" ht="12.6" customHeight="1">
      <c r="A22" s="906"/>
      <c r="B22" s="999" t="s">
        <v>185</v>
      </c>
      <c r="C22" s="620" t="s">
        <v>2</v>
      </c>
      <c r="D22" s="999" t="s">
        <v>117</v>
      </c>
      <c r="E22" s="999" t="s">
        <v>185</v>
      </c>
      <c r="F22" s="591" t="s">
        <v>213</v>
      </c>
      <c r="G22" s="584"/>
    </row>
    <row r="23" spans="1:7" s="11" customFormat="1">
      <c r="A23" s="621" t="s">
        <v>435</v>
      </c>
      <c r="B23" s="993"/>
      <c r="C23" s="623"/>
      <c r="D23" s="624"/>
      <c r="E23" s="625"/>
      <c r="F23" s="901"/>
      <c r="G23" s="584"/>
    </row>
    <row r="24" spans="1:7" s="11" customFormat="1" ht="13.5" thickBot="1">
      <c r="A24" s="626" t="s">
        <v>578</v>
      </c>
      <c r="B24" s="994"/>
      <c r="C24" s="628"/>
      <c r="D24" s="629"/>
      <c r="E24" s="625"/>
      <c r="F24" s="902"/>
      <c r="G24" s="584"/>
    </row>
    <row r="25" spans="1:7" s="153" customFormat="1" ht="15.75" thickBot="1">
      <c r="A25" s="630" t="s">
        <v>218</v>
      </c>
      <c r="B25" s="631">
        <f>(((D24/100)*B24)+((D23/100)*B23))*12</f>
        <v>0</v>
      </c>
      <c r="C25" s="632"/>
      <c r="D25" s="633" t="s">
        <v>217</v>
      </c>
      <c r="E25" s="631">
        <f>(((D24/100)*E24)+((D23/100)*E23))*12</f>
        <v>0</v>
      </c>
      <c r="F25" s="895"/>
      <c r="G25" s="726"/>
    </row>
    <row r="28" spans="1:7">
      <c r="B28" s="1003"/>
    </row>
  </sheetData>
  <mergeCells count="15">
    <mergeCell ref="A19:A20"/>
    <mergeCell ref="B19:D21"/>
    <mergeCell ref="E19:F19"/>
    <mergeCell ref="E20:E21"/>
    <mergeCell ref="F20:F21"/>
    <mergeCell ref="A2:A3"/>
    <mergeCell ref="B2:D4"/>
    <mergeCell ref="E2:F2"/>
    <mergeCell ref="E3:E4"/>
    <mergeCell ref="F3:F4"/>
    <mergeCell ref="A11:A12"/>
    <mergeCell ref="B11:D13"/>
    <mergeCell ref="E11:F11"/>
    <mergeCell ref="E12:E13"/>
    <mergeCell ref="F12:F13"/>
  </mergeCells>
  <conditionalFormatting sqref="E6 E15 E23">
    <cfRule type="containsBlanks" dxfId="208" priority="4">
      <formula>LEN(TRIM(E6))=0</formula>
    </cfRule>
  </conditionalFormatting>
  <conditionalFormatting sqref="E7 E16 E24">
    <cfRule type="containsBlanks" dxfId="207" priority="3">
      <formula>LEN(TRIM(E7))=0</formula>
    </cfRule>
  </conditionalFormatting>
  <conditionalFormatting sqref="F5 F14 F22">
    <cfRule type="cellIs" dxfId="206" priority="1" operator="equal">
      <formula>"Deviate"</formula>
    </cfRule>
    <cfRule type="cellIs" dxfId="205" priority="2" operator="equal">
      <formula>$A$106</formula>
    </cfRule>
  </conditionalFormatting>
  <dataValidations count="2">
    <dataValidation type="list" allowBlank="1" showInputMessage="1" showErrorMessage="1" sqref="A4 A13 A21">
      <formula1>$C$105:$C$109</formula1>
    </dataValidation>
    <dataValidation type="list" allowBlank="1" showInputMessage="1" showErrorMessage="1" sqref="F5 F14 F22">
      <formula1>$A$106:$A$108</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pageSetUpPr fitToPage="1"/>
  </sheetPr>
  <dimension ref="A1:I137"/>
  <sheetViews>
    <sheetView showGridLines="0" zoomScale="70" zoomScaleNormal="70" zoomScaleSheetLayoutView="85" workbookViewId="0">
      <pane ySplit="6" topLeftCell="A15" activePane="bottomLeft" state="frozen"/>
      <selection pane="bottomLeft" activeCell="C25" sqref="C25"/>
    </sheetView>
  </sheetViews>
  <sheetFormatPr defaultColWidth="0" defaultRowHeight="12.75" zeroHeight="1"/>
  <cols>
    <col min="1" max="1" width="2.7109375" style="5" customWidth="1"/>
    <col min="2" max="2" width="48.5703125" style="11" customWidth="1"/>
    <col min="3" max="3" width="44.42578125" style="11" customWidth="1"/>
    <col min="4" max="4" width="45.5703125" style="11" customWidth="1"/>
    <col min="5" max="5" width="34.7109375" style="11" customWidth="1"/>
    <col min="6" max="6" width="31.5703125" style="17" customWidth="1"/>
    <col min="7" max="7" width="26.42578125" style="5" customWidth="1"/>
    <col min="8" max="8" width="4.7109375" style="11" customWidth="1"/>
    <col min="9" max="9" width="0" style="11" hidden="1" customWidth="1"/>
    <col min="10" max="16384" width="9.140625" style="11" hidden="1"/>
  </cols>
  <sheetData>
    <row r="1" spans="1:7" s="5" customFormat="1">
      <c r="B1" s="1" t="str">
        <f>CONCATENATE("Client Name - ",'Client General Info. (Mercer)'!$B$7)</f>
        <v>Client Name - City of Tacoma</v>
      </c>
      <c r="C1" s="2"/>
      <c r="D1" s="3"/>
      <c r="E1" s="3"/>
      <c r="F1" s="48"/>
    </row>
    <row r="2" spans="1:7" s="5" customFormat="1">
      <c r="B2" s="1" t="str">
        <f>CONCATENATE("Client Situs - ",'Client General Info. (Mercer)'!$B$5)</f>
        <v>Client Situs - WA</v>
      </c>
      <c r="C2" s="2"/>
      <c r="D2" s="9"/>
      <c r="E2" s="3"/>
      <c r="F2" s="48"/>
    </row>
    <row r="3" spans="1:7" s="5" customFormat="1">
      <c r="B3" s="1" t="str">
        <f>IF('Basic Life_AD&amp;D'!B3="Enter Carrier Name","Carrier Name",'Basic Life_AD&amp;D'!B3)</f>
        <v>Carrier Name</v>
      </c>
      <c r="C3" s="1007"/>
      <c r="D3" s="3"/>
      <c r="E3" s="3"/>
      <c r="F3" s="49"/>
    </row>
    <row r="4" spans="1:7" s="5" customFormat="1" ht="13.5" thickBot="1">
      <c r="B4" s="1" t="str">
        <f>CONCATENATE("Effective Date - ",'Client General Info. (Mercer)'!$B$11)</f>
        <v>Effective Date - 01/01/2021</v>
      </c>
      <c r="C4" s="725"/>
      <c r="D4" s="3"/>
      <c r="E4" s="3"/>
      <c r="F4" s="4"/>
    </row>
    <row r="5" spans="1:7" ht="40.5" customHeight="1">
      <c r="B5" s="1161" t="s">
        <v>44</v>
      </c>
      <c r="C5" s="1058" t="s">
        <v>381</v>
      </c>
      <c r="D5" s="1058"/>
      <c r="E5" s="1058"/>
      <c r="F5" s="1059"/>
    </row>
    <row r="6" spans="1:7" s="13" customFormat="1" ht="48.6" customHeight="1">
      <c r="A6" s="14"/>
      <c r="B6" s="1162"/>
      <c r="C6" s="52" t="s">
        <v>126</v>
      </c>
      <c r="D6" s="52" t="s">
        <v>127</v>
      </c>
      <c r="E6" s="53" t="s">
        <v>214</v>
      </c>
      <c r="F6" s="587" t="s">
        <v>216</v>
      </c>
      <c r="G6" s="14"/>
    </row>
    <row r="7" spans="1:7" ht="153">
      <c r="B7" s="227" t="s">
        <v>132</v>
      </c>
      <c r="C7" s="184" t="s">
        <v>586</v>
      </c>
      <c r="D7" s="184" t="str">
        <f>C7</f>
        <v>Employee means a person who holds a regular, project or probationary appointment in the city service, excluding commissioned firefighters or police officers (other than a LEOFF II member of the Professional Public Safety Managers Association who has elected not to enroll in Union Local #31 or Union Local #6 long term disability plans), or a person working at the Tacoma Public Library, and who is employed and paid for services by the Employer on a Full-Time basis. Full-Time means an Employee is regularly scheduled to work at least 20 hours per week for the Employer.</v>
      </c>
      <c r="E7" s="105" t="s">
        <v>213</v>
      </c>
      <c r="F7" s="1002"/>
    </row>
    <row r="8" spans="1:7">
      <c r="B8" s="223" t="s">
        <v>247</v>
      </c>
      <c r="C8" s="185" t="s">
        <v>484</v>
      </c>
      <c r="D8" s="184" t="s">
        <v>212</v>
      </c>
      <c r="E8" s="105" t="s">
        <v>213</v>
      </c>
      <c r="F8" s="152"/>
    </row>
    <row r="9" spans="1:7" ht="45.6" customHeight="1">
      <c r="B9" s="223" t="s">
        <v>102</v>
      </c>
      <c r="C9" s="979" t="s">
        <v>485</v>
      </c>
      <c r="D9" s="229" t="s">
        <v>574</v>
      </c>
      <c r="E9" s="105" t="s">
        <v>213</v>
      </c>
      <c r="F9" s="152"/>
    </row>
    <row r="10" spans="1:7" ht="38.25">
      <c r="B10" s="223" t="s">
        <v>253</v>
      </c>
      <c r="C10" s="230">
        <v>212</v>
      </c>
      <c r="D10" s="231" t="s">
        <v>575</v>
      </c>
      <c r="E10" s="105" t="s">
        <v>213</v>
      </c>
      <c r="F10" s="152"/>
    </row>
    <row r="11" spans="1:7">
      <c r="B11" s="223" t="s">
        <v>103</v>
      </c>
      <c r="C11" s="230" t="s">
        <v>54</v>
      </c>
      <c r="D11" s="231" t="s">
        <v>212</v>
      </c>
      <c r="E11" s="105" t="s">
        <v>213</v>
      </c>
      <c r="F11" s="152"/>
    </row>
    <row r="12" spans="1:7">
      <c r="B12" s="223" t="s">
        <v>45</v>
      </c>
      <c r="C12" s="228" t="s">
        <v>467</v>
      </c>
      <c r="D12" s="184" t="str">
        <f>C12</f>
        <v>0 Days</v>
      </c>
      <c r="E12" s="105" t="s">
        <v>213</v>
      </c>
      <c r="F12" s="152"/>
    </row>
    <row r="13" spans="1:7">
      <c r="B13" s="223" t="s">
        <v>46</v>
      </c>
      <c r="C13" s="228" t="s">
        <v>468</v>
      </c>
      <c r="D13" s="184" t="str">
        <f>C13</f>
        <v>7 Days</v>
      </c>
      <c r="E13" s="105" t="s">
        <v>213</v>
      </c>
      <c r="F13" s="152"/>
    </row>
    <row r="14" spans="1:7" ht="102">
      <c r="B14" s="223" t="s">
        <v>131</v>
      </c>
      <c r="C14" s="228" t="s">
        <v>469</v>
      </c>
      <c r="D14" s="184" t="s">
        <v>212</v>
      </c>
      <c r="E14" s="105" t="s">
        <v>213</v>
      </c>
      <c r="F14" s="152"/>
    </row>
    <row r="15" spans="1:7" ht="15.75">
      <c r="A15" s="11"/>
      <c r="B15" s="173" t="s">
        <v>128</v>
      </c>
      <c r="C15" s="1076"/>
      <c r="D15" s="1076"/>
      <c r="E15" s="55"/>
      <c r="F15" s="174"/>
    </row>
    <row r="16" spans="1:7">
      <c r="B16" s="232" t="s">
        <v>135</v>
      </c>
      <c r="C16" s="980" t="s">
        <v>484</v>
      </c>
      <c r="D16" s="184" t="s">
        <v>212</v>
      </c>
      <c r="E16" s="105" t="s">
        <v>213</v>
      </c>
      <c r="F16" s="152"/>
    </row>
    <row r="17" spans="1:6">
      <c r="B17" s="223" t="s">
        <v>37</v>
      </c>
      <c r="C17" s="185" t="s">
        <v>470</v>
      </c>
      <c r="D17" s="184" t="str">
        <f>C17</f>
        <v>14 days</v>
      </c>
      <c r="E17" s="105" t="s">
        <v>213</v>
      </c>
      <c r="F17" s="152"/>
    </row>
    <row r="18" spans="1:6">
      <c r="B18" s="223" t="s">
        <v>101</v>
      </c>
      <c r="C18" s="981" t="s">
        <v>54</v>
      </c>
      <c r="D18" s="233" t="s">
        <v>212</v>
      </c>
      <c r="E18" s="105" t="s">
        <v>213</v>
      </c>
      <c r="F18" s="152"/>
    </row>
    <row r="19" spans="1:6">
      <c r="B19" s="186" t="s">
        <v>251</v>
      </c>
      <c r="C19" s="984" t="s">
        <v>484</v>
      </c>
      <c r="D19" s="229" t="s">
        <v>212</v>
      </c>
      <c r="E19" s="105" t="s">
        <v>213</v>
      </c>
      <c r="F19" s="152"/>
    </row>
    <row r="20" spans="1:6">
      <c r="B20" s="223" t="s">
        <v>48</v>
      </c>
      <c r="C20" s="984" t="s">
        <v>484</v>
      </c>
      <c r="D20" s="229" t="s">
        <v>212</v>
      </c>
      <c r="E20" s="105" t="s">
        <v>213</v>
      </c>
      <c r="F20" s="152"/>
    </row>
    <row r="21" spans="1:6">
      <c r="A21" s="11"/>
      <c r="B21" s="187" t="s">
        <v>38</v>
      </c>
      <c r="C21" s="984" t="s">
        <v>484</v>
      </c>
      <c r="D21" s="229" t="s">
        <v>212</v>
      </c>
      <c r="E21" s="105" t="s">
        <v>213</v>
      </c>
      <c r="F21" s="152"/>
    </row>
    <row r="22" spans="1:6">
      <c r="B22" s="223" t="s">
        <v>72</v>
      </c>
      <c r="C22" s="984" t="s">
        <v>522</v>
      </c>
      <c r="D22" s="184" t="str">
        <f>C22</f>
        <v>Employee Paid</v>
      </c>
      <c r="E22" s="105" t="s">
        <v>213</v>
      </c>
      <c r="F22" s="152"/>
    </row>
    <row r="23" spans="1:6">
      <c r="B23" s="223" t="s">
        <v>73</v>
      </c>
      <c r="C23" s="228" t="s">
        <v>500</v>
      </c>
      <c r="D23" s="184" t="s">
        <v>212</v>
      </c>
      <c r="E23" s="105" t="s">
        <v>213</v>
      </c>
      <c r="F23" s="152"/>
    </row>
    <row r="24" spans="1:6">
      <c r="B24" s="223" t="s">
        <v>254</v>
      </c>
      <c r="C24" s="980" t="s">
        <v>454</v>
      </c>
      <c r="D24" s="184" t="s">
        <v>212</v>
      </c>
      <c r="E24" s="105" t="s">
        <v>213</v>
      </c>
      <c r="F24" s="152"/>
    </row>
    <row r="25" spans="1:6">
      <c r="B25" s="223" t="s">
        <v>49</v>
      </c>
      <c r="C25" s="980" t="s">
        <v>454</v>
      </c>
      <c r="D25" s="184" t="s">
        <v>212</v>
      </c>
      <c r="E25" s="105" t="s">
        <v>213</v>
      </c>
      <c r="F25" s="152"/>
    </row>
    <row r="26" spans="1:6">
      <c r="B26" s="223" t="s">
        <v>50</v>
      </c>
      <c r="C26" s="980" t="s">
        <v>484</v>
      </c>
      <c r="D26" s="184" t="s">
        <v>212</v>
      </c>
      <c r="E26" s="105" t="s">
        <v>213</v>
      </c>
      <c r="F26" s="152"/>
    </row>
    <row r="27" spans="1:6" hidden="1">
      <c r="B27" s="223" t="s">
        <v>123</v>
      </c>
      <c r="C27" s="971"/>
      <c r="D27" s="184"/>
      <c r="E27" s="105" t="s">
        <v>213</v>
      </c>
      <c r="F27" s="152"/>
    </row>
    <row r="28" spans="1:6" hidden="1">
      <c r="B28" s="223" t="s">
        <v>124</v>
      </c>
      <c r="C28" s="971"/>
      <c r="D28" s="184"/>
      <c r="E28" s="105" t="s">
        <v>213</v>
      </c>
      <c r="F28" s="152"/>
    </row>
    <row r="29" spans="1:6" hidden="1">
      <c r="B29" s="223" t="s">
        <v>125</v>
      </c>
      <c r="C29" s="971"/>
      <c r="D29" s="184"/>
      <c r="E29" s="105" t="s">
        <v>213</v>
      </c>
      <c r="F29" s="152"/>
    </row>
    <row r="30" spans="1:6" s="67" customFormat="1" ht="15.75" hidden="1">
      <c r="A30" s="66"/>
      <c r="B30" s="177" t="s">
        <v>328</v>
      </c>
      <c r="C30" s="56"/>
      <c r="D30" s="56"/>
      <c r="E30" s="54"/>
      <c r="F30" s="174"/>
    </row>
    <row r="31" spans="1:6" hidden="1">
      <c r="B31" s="188" t="s">
        <v>43</v>
      </c>
      <c r="C31" s="189"/>
      <c r="D31" s="185"/>
      <c r="E31" s="105" t="s">
        <v>213</v>
      </c>
      <c r="F31" s="152"/>
    </row>
    <row r="32" spans="1:6" s="67" customFormat="1" ht="15.75">
      <c r="B32" s="287" t="s">
        <v>144</v>
      </c>
      <c r="C32" s="288"/>
      <c r="D32" s="288"/>
      <c r="E32" s="284"/>
      <c r="F32" s="285"/>
    </row>
    <row r="33" spans="1:9" ht="13.5" thickBot="1">
      <c r="B33" s="234" t="s">
        <v>144</v>
      </c>
      <c r="C33" s="235"/>
      <c r="D33" s="236" t="s">
        <v>601</v>
      </c>
      <c r="E33" s="676" t="s">
        <v>213</v>
      </c>
      <c r="F33" s="152"/>
    </row>
    <row r="34" spans="1:9" s="210" customFormat="1" ht="10.15" customHeight="1">
      <c r="B34" s="180"/>
      <c r="C34" s="237"/>
      <c r="D34" s="161"/>
      <c r="E34" s="161"/>
      <c r="F34" s="161"/>
    </row>
    <row r="35" spans="1:9" s="4" customFormat="1" hidden="1">
      <c r="B35" s="1164" t="s">
        <v>359</v>
      </c>
      <c r="C35" s="1158" t="s">
        <v>206</v>
      </c>
      <c r="D35" s="1163"/>
      <c r="E35" s="1163"/>
      <c r="F35" s="1120" t="s">
        <v>129</v>
      </c>
      <c r="G35" s="1121"/>
    </row>
    <row r="36" spans="1:9" ht="19.899999999999999" hidden="1" customHeight="1">
      <c r="B36" s="1145"/>
      <c r="C36" s="1128"/>
      <c r="D36" s="1128"/>
      <c r="E36" s="1128"/>
      <c r="F36" s="1127" t="s">
        <v>195</v>
      </c>
      <c r="G36" s="1125" t="s">
        <v>260</v>
      </c>
    </row>
    <row r="37" spans="1:9" ht="26.45" hidden="1" customHeight="1">
      <c r="B37" s="915" t="s">
        <v>413</v>
      </c>
      <c r="C37" s="1128"/>
      <c r="D37" s="1128"/>
      <c r="E37" s="1128"/>
      <c r="F37" s="1128"/>
      <c r="G37" s="1126"/>
    </row>
    <row r="38" spans="1:9" ht="15.75" hidden="1" customHeight="1">
      <c r="B38" s="916"/>
      <c r="C38" s="217" t="s">
        <v>137</v>
      </c>
      <c r="D38" s="217" t="s">
        <v>2</v>
      </c>
      <c r="E38" s="217" t="s">
        <v>118</v>
      </c>
      <c r="F38" s="217" t="s">
        <v>137</v>
      </c>
      <c r="G38" s="105" t="s">
        <v>213</v>
      </c>
    </row>
    <row r="39" spans="1:9" hidden="1">
      <c r="B39" s="223" t="s">
        <v>436</v>
      </c>
      <c r="C39" s="219"/>
      <c r="D39" s="225"/>
      <c r="E39" s="226"/>
      <c r="F39" s="110"/>
      <c r="G39" s="918"/>
    </row>
    <row r="40" spans="1:9" ht="13.5" hidden="1" thickBot="1">
      <c r="B40" s="435" t="s">
        <v>437</v>
      </c>
      <c r="C40" s="444"/>
      <c r="D40" s="445"/>
      <c r="E40" s="446"/>
      <c r="F40" s="110"/>
      <c r="G40" s="919"/>
    </row>
    <row r="41" spans="1:9" s="122" customFormat="1" ht="13.5" hidden="1" thickBot="1">
      <c r="A41" s="5"/>
      <c r="B41" s="447" t="s">
        <v>218</v>
      </c>
      <c r="C41" s="438">
        <f>(((E40/10)*C40)+((E39/10)*C39))*12</f>
        <v>0</v>
      </c>
      <c r="D41" s="448"/>
      <c r="E41" s="449" t="s">
        <v>217</v>
      </c>
      <c r="F41" s="438">
        <f>(((E40/10)*F40)+((E39/10)*F39))*12</f>
        <v>0</v>
      </c>
      <c r="G41" s="917"/>
      <c r="H41" s="727"/>
    </row>
    <row r="42" spans="1:9" s="5" customFormat="1" ht="10.15" customHeight="1" thickBot="1">
      <c r="B42" s="179"/>
      <c r="C42" s="162"/>
      <c r="E42" s="179"/>
      <c r="F42" s="162"/>
    </row>
    <row r="43" spans="1:9" ht="31.5">
      <c r="B43" s="1159" t="s">
        <v>182</v>
      </c>
      <c r="C43" s="1158" t="s">
        <v>206</v>
      </c>
      <c r="D43" s="1158"/>
      <c r="E43" s="1158"/>
      <c r="F43" s="224" t="s">
        <v>195</v>
      </c>
      <c r="G43" s="159" t="s">
        <v>259</v>
      </c>
      <c r="I43" s="11" t="str">
        <f>B43</f>
        <v>Employer Paid STD</v>
      </c>
    </row>
    <row r="44" spans="1:9" ht="15.75" customHeight="1">
      <c r="B44" s="1160"/>
      <c r="C44" s="217" t="s">
        <v>562</v>
      </c>
      <c r="D44" s="217" t="s">
        <v>2</v>
      </c>
      <c r="E44" s="217" t="s">
        <v>118</v>
      </c>
      <c r="F44" s="217" t="s">
        <v>523</v>
      </c>
      <c r="G44" s="105" t="s">
        <v>213</v>
      </c>
    </row>
    <row r="45" spans="1:9">
      <c r="B45" s="218" t="s">
        <v>497</v>
      </c>
      <c r="C45" s="219">
        <v>4</v>
      </c>
      <c r="D45" s="225">
        <v>3569</v>
      </c>
      <c r="E45" s="226">
        <v>3569</v>
      </c>
      <c r="F45" s="110"/>
      <c r="G45" s="918"/>
    </row>
    <row r="46" spans="1:9">
      <c r="B46" s="218" t="s">
        <v>498</v>
      </c>
      <c r="C46" s="978"/>
      <c r="D46" s="225">
        <v>3569</v>
      </c>
      <c r="E46" s="446">
        <v>3569</v>
      </c>
      <c r="F46" s="110"/>
      <c r="G46" s="921"/>
    </row>
    <row r="47" spans="1:9" ht="13.5" thickBot="1">
      <c r="B47" s="160" t="s">
        <v>499</v>
      </c>
      <c r="C47" s="978"/>
      <c r="D47" s="225">
        <v>3569</v>
      </c>
      <c r="E47" s="446">
        <v>3569</v>
      </c>
      <c r="F47" s="110"/>
      <c r="G47" s="921"/>
      <c r="H47" s="727"/>
    </row>
    <row r="48" spans="1:9" s="122" customFormat="1" ht="13.5" thickBot="1">
      <c r="A48" s="5"/>
      <c r="B48" s="447" t="s">
        <v>218</v>
      </c>
      <c r="C48" s="438">
        <f>C45*D45*12</f>
        <v>171312</v>
      </c>
      <c r="D48" s="448"/>
      <c r="E48" s="449" t="s">
        <v>217</v>
      </c>
      <c r="F48" s="438">
        <f>(E45*F45*12)+(E46*F46*12)+(F47*E47*12)</f>
        <v>0</v>
      </c>
      <c r="G48" s="920"/>
      <c r="H48" s="5"/>
    </row>
    <row r="49" spans="1:9" s="5" customFormat="1" ht="10.15" customHeight="1">
      <c r="B49" s="179"/>
      <c r="C49" s="162"/>
      <c r="E49" s="179"/>
      <c r="F49" s="238"/>
    </row>
    <row r="50" spans="1:9" ht="31.5" hidden="1">
      <c r="B50" s="1156" t="s">
        <v>184</v>
      </c>
      <c r="C50" s="1158" t="s">
        <v>206</v>
      </c>
      <c r="D50" s="1158"/>
      <c r="E50" s="1158"/>
      <c r="F50" s="795" t="s">
        <v>139</v>
      </c>
      <c r="G50" s="159" t="s">
        <v>259</v>
      </c>
      <c r="I50" s="11" t="str">
        <f>B50</f>
        <v xml:space="preserve">ASO STD </v>
      </c>
    </row>
    <row r="51" spans="1:9" ht="15.75" hidden="1">
      <c r="B51" s="1157"/>
      <c r="C51" s="216" t="s">
        <v>105</v>
      </c>
      <c r="D51" s="216" t="s">
        <v>2</v>
      </c>
      <c r="E51" s="216" t="s">
        <v>8</v>
      </c>
      <c r="F51" s="239"/>
      <c r="G51" s="105" t="s">
        <v>213</v>
      </c>
    </row>
    <row r="52" spans="1:9" ht="13.5" hidden="1" thickBot="1">
      <c r="B52" s="160" t="s">
        <v>104</v>
      </c>
      <c r="C52" s="444"/>
      <c r="D52" s="445"/>
      <c r="E52" s="446"/>
      <c r="F52" s="110"/>
      <c r="G52" s="890"/>
      <c r="H52" s="727"/>
    </row>
    <row r="53" spans="1:9" s="122" customFormat="1" ht="13.5" hidden="1" thickBot="1">
      <c r="A53" s="5"/>
      <c r="B53" s="447" t="s">
        <v>218</v>
      </c>
      <c r="C53" s="438">
        <f>C52*D52*12</f>
        <v>0</v>
      </c>
      <c r="D53" s="448"/>
      <c r="E53" s="449" t="s">
        <v>217</v>
      </c>
      <c r="F53" s="450">
        <f>D52*F52*12</f>
        <v>0</v>
      </c>
      <c r="G53" s="922"/>
      <c r="H53" s="5"/>
    </row>
    <row r="54" spans="1:9" s="5" customFormat="1" ht="10.15" customHeight="1">
      <c r="B54" s="179"/>
      <c r="C54" s="162"/>
      <c r="E54" s="179"/>
      <c r="F54" s="240"/>
    </row>
    <row r="55" spans="1:9" ht="31.5" hidden="1">
      <c r="B55" s="1159" t="s">
        <v>186</v>
      </c>
      <c r="C55" s="1158" t="s">
        <v>206</v>
      </c>
      <c r="D55" s="1158"/>
      <c r="E55" s="1158"/>
      <c r="F55" s="224" t="s">
        <v>195</v>
      </c>
      <c r="G55" s="159" t="s">
        <v>259</v>
      </c>
      <c r="I55" s="11" t="str">
        <f>B55</f>
        <v>Employee Paid STD - Class 1</v>
      </c>
    </row>
    <row r="56" spans="1:9" ht="15.75" hidden="1" customHeight="1">
      <c r="B56" s="1160"/>
      <c r="C56" s="797" t="s">
        <v>137</v>
      </c>
      <c r="D56" s="217" t="s">
        <v>2</v>
      </c>
      <c r="E56" s="217" t="s">
        <v>118</v>
      </c>
      <c r="F56" s="797" t="s">
        <v>137</v>
      </c>
      <c r="G56" s="105" t="s">
        <v>213</v>
      </c>
    </row>
    <row r="57" spans="1:9" hidden="1">
      <c r="B57" s="241" t="s">
        <v>198</v>
      </c>
      <c r="C57" s="242"/>
      <c r="D57" s="243"/>
      <c r="E57" s="244"/>
      <c r="F57" s="110"/>
      <c r="G57" s="890"/>
    </row>
    <row r="58" spans="1:9" hidden="1">
      <c r="B58" s="241" t="s">
        <v>16</v>
      </c>
      <c r="C58" s="242"/>
      <c r="D58" s="243"/>
      <c r="E58" s="244"/>
      <c r="F58" s="110"/>
      <c r="G58" s="893"/>
    </row>
    <row r="59" spans="1:9" hidden="1">
      <c r="B59" s="241" t="s">
        <v>17</v>
      </c>
      <c r="C59" s="242"/>
      <c r="D59" s="243"/>
      <c r="E59" s="244"/>
      <c r="F59" s="110"/>
      <c r="G59" s="893"/>
    </row>
    <row r="60" spans="1:9" hidden="1">
      <c r="B60" s="241" t="s">
        <v>18</v>
      </c>
      <c r="C60" s="242"/>
      <c r="D60" s="243"/>
      <c r="E60" s="244"/>
      <c r="F60" s="110"/>
      <c r="G60" s="893"/>
    </row>
    <row r="61" spans="1:9" hidden="1">
      <c r="B61" s="241" t="s">
        <v>19</v>
      </c>
      <c r="C61" s="242"/>
      <c r="D61" s="243"/>
      <c r="E61" s="244"/>
      <c r="F61" s="110"/>
      <c r="G61" s="893"/>
    </row>
    <row r="62" spans="1:9" hidden="1">
      <c r="B62" s="241" t="s">
        <v>20</v>
      </c>
      <c r="C62" s="242"/>
      <c r="D62" s="243"/>
      <c r="E62" s="244"/>
      <c r="F62" s="110"/>
      <c r="G62" s="893"/>
    </row>
    <row r="63" spans="1:9" hidden="1">
      <c r="B63" s="241" t="s">
        <v>21</v>
      </c>
      <c r="C63" s="242"/>
      <c r="D63" s="243"/>
      <c r="E63" s="244"/>
      <c r="F63" s="110"/>
      <c r="G63" s="893"/>
    </row>
    <row r="64" spans="1:9" hidden="1">
      <c r="B64" s="241" t="s">
        <v>22</v>
      </c>
      <c r="C64" s="242"/>
      <c r="D64" s="243"/>
      <c r="E64" s="244"/>
      <c r="F64" s="110"/>
      <c r="G64" s="893"/>
    </row>
    <row r="65" spans="1:9" hidden="1">
      <c r="B65" s="241" t="s">
        <v>23</v>
      </c>
      <c r="C65" s="242"/>
      <c r="D65" s="243"/>
      <c r="E65" s="244"/>
      <c r="F65" s="110"/>
      <c r="G65" s="893"/>
      <c r="H65" s="727"/>
    </row>
    <row r="66" spans="1:9" hidden="1">
      <c r="B66" s="241" t="s">
        <v>57</v>
      </c>
      <c r="C66" s="242"/>
      <c r="D66" s="243"/>
      <c r="E66" s="244"/>
      <c r="F66" s="110"/>
      <c r="G66" s="893"/>
      <c r="H66" s="727"/>
    </row>
    <row r="67" spans="1:9" hidden="1">
      <c r="B67" s="241" t="s">
        <v>211</v>
      </c>
      <c r="C67" s="242"/>
      <c r="D67" s="243"/>
      <c r="E67" s="244"/>
      <c r="F67" s="110"/>
      <c r="G67" s="893"/>
    </row>
    <row r="68" spans="1:9" ht="13.5" hidden="1" thickBot="1">
      <c r="B68" s="451" t="s">
        <v>67</v>
      </c>
      <c r="C68" s="452" t="s">
        <v>167</v>
      </c>
      <c r="D68" s="453">
        <f>SUM(D57:D67)</f>
        <v>0</v>
      </c>
      <c r="E68" s="454">
        <f>SUM(E57:E67)</f>
        <v>0</v>
      </c>
      <c r="F68" s="452" t="s">
        <v>167</v>
      </c>
      <c r="G68" s="923"/>
    </row>
    <row r="69" spans="1:9" s="122" customFormat="1" ht="13.5" hidden="1" thickBot="1">
      <c r="A69" s="5"/>
      <c r="B69" s="447" t="s">
        <v>218</v>
      </c>
      <c r="C69" s="438">
        <f>(((E57*C57)+(E58*C58)+(E59*C59)+(E60*C60)+(E61*C61)+(E62*C62)+(E63*C63)+(E64*C64)+(E65*C65)+(E66*C66)+(E67*C67))/10)*12</f>
        <v>0</v>
      </c>
      <c r="D69" s="448"/>
      <c r="E69" s="449" t="s">
        <v>217</v>
      </c>
      <c r="F69" s="438">
        <f>(((F57*E57)+(F58*E58)+(F59*E59)+(F60*E60)+(F61*E61)+(F62*E62)+(F63*E63)+(F64*E64)+(F65*E65)+(F66*E66)+(F67*E67))/10)*12</f>
        <v>0</v>
      </c>
      <c r="G69" s="894"/>
      <c r="H69" s="727"/>
    </row>
    <row r="70" spans="1:9" s="5" customFormat="1" ht="10.15" hidden="1" customHeight="1" thickBot="1">
      <c r="B70" s="179"/>
      <c r="C70" s="78"/>
      <c r="E70" s="179"/>
      <c r="F70" s="78"/>
    </row>
    <row r="71" spans="1:9" ht="31.5" hidden="1">
      <c r="B71" s="1159" t="s">
        <v>187</v>
      </c>
      <c r="C71" s="1158" t="s">
        <v>206</v>
      </c>
      <c r="D71" s="1158"/>
      <c r="E71" s="1158"/>
      <c r="F71" s="224" t="s">
        <v>195</v>
      </c>
      <c r="G71" s="159" t="s">
        <v>259</v>
      </c>
      <c r="I71" s="11" t="str">
        <f>B71</f>
        <v>Employee Paid STD - Class 2</v>
      </c>
    </row>
    <row r="72" spans="1:9" ht="15.75" hidden="1" customHeight="1">
      <c r="B72" s="1160"/>
      <c r="C72" s="797" t="s">
        <v>137</v>
      </c>
      <c r="D72" s="217" t="s">
        <v>2</v>
      </c>
      <c r="E72" s="217" t="s">
        <v>118</v>
      </c>
      <c r="F72" s="797" t="s">
        <v>137</v>
      </c>
      <c r="G72" s="105" t="s">
        <v>213</v>
      </c>
    </row>
    <row r="73" spans="1:9" hidden="1">
      <c r="B73" s="241" t="s">
        <v>198</v>
      </c>
      <c r="C73" s="242"/>
      <c r="D73" s="243"/>
      <c r="E73" s="244"/>
      <c r="F73" s="110"/>
      <c r="G73" s="890"/>
    </row>
    <row r="74" spans="1:9" hidden="1">
      <c r="B74" s="241" t="s">
        <v>16</v>
      </c>
      <c r="C74" s="242"/>
      <c r="D74" s="243"/>
      <c r="E74" s="244"/>
      <c r="F74" s="110"/>
      <c r="G74" s="893"/>
    </row>
    <row r="75" spans="1:9" hidden="1">
      <c r="B75" s="241" t="s">
        <v>17</v>
      </c>
      <c r="C75" s="242"/>
      <c r="D75" s="243"/>
      <c r="E75" s="244"/>
      <c r="F75" s="110"/>
      <c r="G75" s="893"/>
    </row>
    <row r="76" spans="1:9" hidden="1">
      <c r="B76" s="241" t="s">
        <v>18</v>
      </c>
      <c r="C76" s="242"/>
      <c r="D76" s="243"/>
      <c r="E76" s="244"/>
      <c r="F76" s="110"/>
      <c r="G76" s="893"/>
    </row>
    <row r="77" spans="1:9" hidden="1">
      <c r="B77" s="241" t="s">
        <v>19</v>
      </c>
      <c r="C77" s="242"/>
      <c r="D77" s="243"/>
      <c r="E77" s="244"/>
      <c r="F77" s="110"/>
      <c r="G77" s="893"/>
    </row>
    <row r="78" spans="1:9" hidden="1">
      <c r="B78" s="241" t="s">
        <v>20</v>
      </c>
      <c r="C78" s="242"/>
      <c r="D78" s="243"/>
      <c r="E78" s="244"/>
      <c r="F78" s="110"/>
      <c r="G78" s="893"/>
    </row>
    <row r="79" spans="1:9" hidden="1">
      <c r="B79" s="241" t="s">
        <v>21</v>
      </c>
      <c r="C79" s="242"/>
      <c r="D79" s="243"/>
      <c r="E79" s="244"/>
      <c r="F79" s="110"/>
      <c r="G79" s="893"/>
    </row>
    <row r="80" spans="1:9" hidden="1">
      <c r="B80" s="241" t="s">
        <v>22</v>
      </c>
      <c r="C80" s="242"/>
      <c r="D80" s="243"/>
      <c r="E80" s="244"/>
      <c r="F80" s="110"/>
      <c r="G80" s="893"/>
    </row>
    <row r="81" spans="1:7" hidden="1">
      <c r="B81" s="241" t="s">
        <v>23</v>
      </c>
      <c r="C81" s="242"/>
      <c r="D81" s="243"/>
      <c r="E81" s="244"/>
      <c r="F81" s="110"/>
      <c r="G81" s="893"/>
    </row>
    <row r="82" spans="1:7" hidden="1">
      <c r="B82" s="241" t="s">
        <v>57</v>
      </c>
      <c r="C82" s="242"/>
      <c r="D82" s="243"/>
      <c r="E82" s="244"/>
      <c r="F82" s="110"/>
      <c r="G82" s="893"/>
    </row>
    <row r="83" spans="1:7" hidden="1">
      <c r="B83" s="241" t="s">
        <v>211</v>
      </c>
      <c r="C83" s="242"/>
      <c r="D83" s="243"/>
      <c r="E83" s="244"/>
      <c r="F83" s="110"/>
      <c r="G83" s="893"/>
    </row>
    <row r="84" spans="1:7" ht="13.5" hidden="1" thickBot="1">
      <c r="B84" s="451" t="s">
        <v>67</v>
      </c>
      <c r="C84" s="452" t="s">
        <v>167</v>
      </c>
      <c r="D84" s="453">
        <f>SUM(D73:D83)</f>
        <v>0</v>
      </c>
      <c r="E84" s="454">
        <f>SUM(E73:E83)</f>
        <v>0</v>
      </c>
      <c r="F84" s="452" t="s">
        <v>167</v>
      </c>
      <c r="G84" s="924"/>
    </row>
    <row r="85" spans="1:7" s="122" customFormat="1" ht="13.5" hidden="1" thickBot="1">
      <c r="A85" s="5"/>
      <c r="B85" s="447" t="s">
        <v>218</v>
      </c>
      <c r="C85" s="438">
        <f>(((E73*C73)+(E74*C74)+(E75*C75)+(E76*C76)+(E77*C77)+(E78*C78)+(E79*C79)+(E80*C80)+(E81*C81)+(E82*C82)+(E83*C83))/10)*12</f>
        <v>0</v>
      </c>
      <c r="D85" s="448"/>
      <c r="E85" s="449" t="s">
        <v>217</v>
      </c>
      <c r="F85" s="438">
        <f>(((F73*E73)+(F74*E74)+(F75*E75)+(F76*E76)+(F77*E77)+(F78*E78)+(F79*E79)+(F80*E80)+(F81*E81)+(F82*E82)+(F83*E83))/10)*12</f>
        <v>0</v>
      </c>
      <c r="G85" s="925"/>
    </row>
    <row r="86" spans="1:7" ht="10.15" customHeight="1" thickBot="1">
      <c r="B86" s="245"/>
      <c r="C86" s="79"/>
      <c r="D86" s="80"/>
      <c r="E86" s="78"/>
      <c r="F86" s="179"/>
      <c r="G86" s="78"/>
    </row>
    <row r="87" spans="1:7" ht="31.5">
      <c r="B87" s="207"/>
      <c r="C87" s="800" t="s">
        <v>146</v>
      </c>
      <c r="D87" s="222" t="s">
        <v>388</v>
      </c>
      <c r="E87" s="246"/>
      <c r="F87" s="41"/>
      <c r="G87" s="169" t="s">
        <v>265</v>
      </c>
    </row>
    <row r="88" spans="1:7" ht="13.5" thickBot="1">
      <c r="B88" s="759" t="s">
        <v>145</v>
      </c>
      <c r="C88" s="760">
        <v>0</v>
      </c>
      <c r="D88" s="761">
        <v>0</v>
      </c>
      <c r="E88" s="246"/>
      <c r="F88" s="41"/>
      <c r="G88" s="796" t="s">
        <v>213</v>
      </c>
    </row>
    <row r="89" spans="1:7" ht="15.75">
      <c r="B89" s="1080"/>
      <c r="C89" s="1080"/>
      <c r="D89" s="1080"/>
      <c r="E89" s="1080"/>
      <c r="F89" s="41"/>
      <c r="G89" s="889"/>
    </row>
    <row r="90" spans="1:7" ht="16.5" thickBot="1">
      <c r="B90" s="1080"/>
      <c r="C90" s="1080"/>
      <c r="D90" s="792"/>
      <c r="E90" s="793"/>
      <c r="F90" s="51"/>
      <c r="G90" s="926"/>
    </row>
    <row r="91" spans="1:7" ht="15.75">
      <c r="B91" s="1080"/>
      <c r="C91" s="1080"/>
      <c r="D91" s="792"/>
      <c r="E91" s="792"/>
      <c r="F91" s="13"/>
      <c r="G91" s="15"/>
    </row>
    <row r="92" spans="1:7">
      <c r="B92" s="743"/>
      <c r="C92" s="743"/>
      <c r="D92" s="744"/>
      <c r="E92" s="758"/>
      <c r="F92" s="13"/>
      <c r="G92" s="15"/>
    </row>
    <row r="93" spans="1:7">
      <c r="B93" s="743"/>
      <c r="C93" s="743"/>
      <c r="D93" s="744"/>
      <c r="E93" s="758"/>
      <c r="F93" s="13"/>
      <c r="G93" s="15"/>
    </row>
    <row r="94" spans="1:7" hidden="1">
      <c r="B94" s="743"/>
      <c r="C94" s="743"/>
      <c r="D94" s="744"/>
      <c r="E94" s="758"/>
      <c r="F94" s="13"/>
      <c r="G94" s="15"/>
    </row>
    <row r="95" spans="1:7" hidden="1">
      <c r="B95" s="743"/>
      <c r="C95" s="743"/>
      <c r="D95" s="744"/>
      <c r="E95" s="758"/>
      <c r="F95" s="13"/>
      <c r="G95" s="15"/>
    </row>
    <row r="96" spans="1:7" hidden="1">
      <c r="B96" s="743"/>
      <c r="C96" s="743"/>
      <c r="D96" s="744"/>
      <c r="E96" s="758"/>
      <c r="F96" s="13"/>
      <c r="G96" s="15"/>
    </row>
    <row r="97" spans="2:7" hidden="1">
      <c r="B97" s="743"/>
      <c r="C97" s="743"/>
      <c r="D97" s="744"/>
      <c r="E97" s="758"/>
      <c r="F97" s="13"/>
      <c r="G97" s="15"/>
    </row>
    <row r="98" spans="2:7" hidden="1">
      <c r="B98" s="743"/>
      <c r="C98" s="743"/>
      <c r="D98" s="744"/>
      <c r="E98" s="758"/>
      <c r="F98" s="13"/>
      <c r="G98" s="15"/>
    </row>
    <row r="99" spans="2:7" hidden="1">
      <c r="B99" s="743"/>
      <c r="C99" s="743"/>
      <c r="D99" s="744"/>
      <c r="E99" s="758"/>
      <c r="F99" s="13"/>
      <c r="G99" s="15"/>
    </row>
    <row r="100" spans="2:7" hidden="1">
      <c r="B100" s="16" t="s">
        <v>122</v>
      </c>
      <c r="C100" s="13"/>
      <c r="D100" s="13"/>
      <c r="E100" s="13"/>
      <c r="F100" s="13"/>
      <c r="G100" s="15"/>
    </row>
    <row r="101" spans="2:7" ht="14.45" hidden="1" customHeight="1">
      <c r="B101" s="16"/>
      <c r="C101" s="13"/>
      <c r="D101" s="13"/>
      <c r="E101" s="13"/>
      <c r="F101" s="13"/>
      <c r="G101" s="17"/>
    </row>
    <row r="102" spans="2:7" hidden="1"/>
    <row r="103" spans="2:7" hidden="1"/>
    <row r="104" spans="2:7" hidden="1"/>
    <row r="105" spans="2:7" hidden="1"/>
    <row r="106" spans="2:7" hidden="1"/>
    <row r="107" spans="2:7" hidden="1"/>
    <row r="108" spans="2:7" hidden="1"/>
    <row r="109" spans="2:7" hidden="1"/>
    <row r="110" spans="2:7" hidden="1"/>
    <row r="111" spans="2:7" hidden="1"/>
    <row r="112" spans="2:7" hidden="1"/>
    <row r="113" spans="2:2" hidden="1"/>
    <row r="114" spans="2:2" hidden="1">
      <c r="B114" s="147" t="s">
        <v>258</v>
      </c>
    </row>
    <row r="115" spans="2:2" hidden="1">
      <c r="B115" s="148" t="s">
        <v>213</v>
      </c>
    </row>
    <row r="116" spans="2:2" hidden="1">
      <c r="B116" s="148" t="s">
        <v>212</v>
      </c>
    </row>
    <row r="117" spans="2:2" hidden="1">
      <c r="B117" s="148" t="s">
        <v>215</v>
      </c>
    </row>
    <row r="118" spans="2:2" hidden="1">
      <c r="B118" s="147" t="s">
        <v>258</v>
      </c>
    </row>
    <row r="119" spans="2:2" hidden="1">
      <c r="B119" s="148" t="s">
        <v>213</v>
      </c>
    </row>
    <row r="120" spans="2:2" hidden="1">
      <c r="B120" s="148" t="s">
        <v>262</v>
      </c>
    </row>
    <row r="121" spans="2:2" hidden="1">
      <c r="B121" s="148" t="s">
        <v>263</v>
      </c>
    </row>
    <row r="122" spans="2:2" hidden="1">
      <c r="B122" s="147" t="s">
        <v>258</v>
      </c>
    </row>
    <row r="123" spans="2:2" hidden="1">
      <c r="B123" s="148" t="s">
        <v>213</v>
      </c>
    </row>
    <row r="124" spans="2:2" hidden="1">
      <c r="B124" s="148" t="s">
        <v>262</v>
      </c>
    </row>
    <row r="125" spans="2:2" hidden="1">
      <c r="B125" s="148" t="s">
        <v>264</v>
      </c>
    </row>
    <row r="126" spans="2:2" hidden="1"/>
    <row r="127" spans="2:2" hidden="1"/>
    <row r="128" spans="2:2" hidden="1"/>
    <row r="129" spans="2:2" hidden="1"/>
    <row r="130" spans="2:2" hidden="1"/>
    <row r="131" spans="2:2" hidden="1"/>
    <row r="132" spans="2:2" hidden="1"/>
    <row r="133" spans="2:2" hidden="1">
      <c r="B133" s="11" t="s">
        <v>413</v>
      </c>
    </row>
    <row r="134" spans="2:2" hidden="1">
      <c r="B134" s="11" t="s">
        <v>414</v>
      </c>
    </row>
    <row r="135" spans="2:2" hidden="1">
      <c r="B135" s="11" t="s">
        <v>415</v>
      </c>
    </row>
    <row r="136" spans="2:2" hidden="1">
      <c r="B136" s="11" t="s">
        <v>416</v>
      </c>
    </row>
    <row r="137" spans="2:2" hidden="1">
      <c r="B137" s="11" t="s">
        <v>417</v>
      </c>
    </row>
  </sheetData>
  <mergeCells count="18">
    <mergeCell ref="B5:B6"/>
    <mergeCell ref="F35:G35"/>
    <mergeCell ref="C35:E37"/>
    <mergeCell ref="G36:G37"/>
    <mergeCell ref="F36:F37"/>
    <mergeCell ref="C15:D15"/>
    <mergeCell ref="B35:B36"/>
    <mergeCell ref="C5:F5"/>
    <mergeCell ref="B90:C91"/>
    <mergeCell ref="B89:E89"/>
    <mergeCell ref="C55:E55"/>
    <mergeCell ref="C71:E71"/>
    <mergeCell ref="B55:B56"/>
    <mergeCell ref="B50:B51"/>
    <mergeCell ref="C50:E50"/>
    <mergeCell ref="B43:B44"/>
    <mergeCell ref="C43:E43"/>
    <mergeCell ref="B71:B72"/>
  </mergeCells>
  <conditionalFormatting sqref="E7 E31">
    <cfRule type="cellIs" dxfId="204" priority="157" operator="equal">
      <formula>$B$115</formula>
    </cfRule>
  </conditionalFormatting>
  <conditionalFormatting sqref="E34">
    <cfRule type="cellIs" dxfId="203" priority="132" operator="equal">
      <formula>$B$115</formula>
    </cfRule>
  </conditionalFormatting>
  <conditionalFormatting sqref="G88">
    <cfRule type="cellIs" dxfId="202" priority="65" operator="equal">
      <formula>"Disagree (comment/indicate quoted commissions below)"</formula>
    </cfRule>
    <cfRule type="cellIs" dxfId="201" priority="121" operator="equal">
      <formula>"Selection Required"</formula>
    </cfRule>
  </conditionalFormatting>
  <conditionalFormatting sqref="F39">
    <cfRule type="containsBlanks" dxfId="200" priority="93">
      <formula>LEN(TRIM(F39))=0</formula>
    </cfRule>
  </conditionalFormatting>
  <conditionalFormatting sqref="F40">
    <cfRule type="containsBlanks" dxfId="199" priority="92">
      <formula>LEN(TRIM(F40))=0</formula>
    </cfRule>
  </conditionalFormatting>
  <conditionalFormatting sqref="F45">
    <cfRule type="containsBlanks" dxfId="198" priority="91">
      <formula>LEN(TRIM(F45))=0</formula>
    </cfRule>
  </conditionalFormatting>
  <conditionalFormatting sqref="F46">
    <cfRule type="containsBlanks" dxfId="197" priority="90">
      <formula>LEN(TRIM(F46))=0</formula>
    </cfRule>
  </conditionalFormatting>
  <conditionalFormatting sqref="F47">
    <cfRule type="containsBlanks" dxfId="196" priority="89">
      <formula>LEN(TRIM(F47))=0</formula>
    </cfRule>
  </conditionalFormatting>
  <conditionalFormatting sqref="F52">
    <cfRule type="containsBlanks" dxfId="195" priority="88">
      <formula>LEN(TRIM(F52))=0</formula>
    </cfRule>
  </conditionalFormatting>
  <conditionalFormatting sqref="F57">
    <cfRule type="containsBlanks" dxfId="194" priority="87">
      <formula>LEN(TRIM(F57))=0</formula>
    </cfRule>
  </conditionalFormatting>
  <conditionalFormatting sqref="F58">
    <cfRule type="containsBlanks" dxfId="193" priority="86">
      <formula>LEN(TRIM(F58))=0</formula>
    </cfRule>
  </conditionalFormatting>
  <conditionalFormatting sqref="F59">
    <cfRule type="containsBlanks" dxfId="192" priority="85">
      <formula>LEN(TRIM(F59))=0</formula>
    </cfRule>
  </conditionalFormatting>
  <conditionalFormatting sqref="F60">
    <cfRule type="containsBlanks" dxfId="191" priority="84">
      <formula>LEN(TRIM(F60))=0</formula>
    </cfRule>
  </conditionalFormatting>
  <conditionalFormatting sqref="F61">
    <cfRule type="containsBlanks" dxfId="190" priority="83">
      <formula>LEN(TRIM(F61))=0</formula>
    </cfRule>
  </conditionalFormatting>
  <conditionalFormatting sqref="F62">
    <cfRule type="containsBlanks" dxfId="189" priority="82">
      <formula>LEN(TRIM(F62))=0</formula>
    </cfRule>
  </conditionalFormatting>
  <conditionalFormatting sqref="F63">
    <cfRule type="containsBlanks" dxfId="188" priority="81">
      <formula>LEN(TRIM(F63))=0</formula>
    </cfRule>
  </conditionalFormatting>
  <conditionalFormatting sqref="F64">
    <cfRule type="containsBlanks" dxfId="187" priority="80">
      <formula>LEN(TRIM(F64))=0</formula>
    </cfRule>
  </conditionalFormatting>
  <conditionalFormatting sqref="F65">
    <cfRule type="containsBlanks" dxfId="186" priority="79">
      <formula>LEN(TRIM(F65))=0</formula>
    </cfRule>
  </conditionalFormatting>
  <conditionalFormatting sqref="F66">
    <cfRule type="containsBlanks" dxfId="185" priority="78">
      <formula>LEN(TRIM(F66))=0</formula>
    </cfRule>
  </conditionalFormatting>
  <conditionalFormatting sqref="F67">
    <cfRule type="containsBlanks" dxfId="184" priority="77">
      <formula>LEN(TRIM(F67))=0</formula>
    </cfRule>
  </conditionalFormatting>
  <conditionalFormatting sqref="F73">
    <cfRule type="containsBlanks" dxfId="183" priority="76">
      <formula>LEN(TRIM(F73))=0</formula>
    </cfRule>
  </conditionalFormatting>
  <conditionalFormatting sqref="F74">
    <cfRule type="containsBlanks" dxfId="182" priority="75">
      <formula>LEN(TRIM(F74))=0</formula>
    </cfRule>
  </conditionalFormatting>
  <conditionalFormatting sqref="F75">
    <cfRule type="containsBlanks" dxfId="181" priority="74">
      <formula>LEN(TRIM(F75))=0</formula>
    </cfRule>
  </conditionalFormatting>
  <conditionalFormatting sqref="F76">
    <cfRule type="containsBlanks" dxfId="180" priority="73">
      <formula>LEN(TRIM(F76))=0</formula>
    </cfRule>
  </conditionalFormatting>
  <conditionalFormatting sqref="F77">
    <cfRule type="containsBlanks" dxfId="179" priority="72">
      <formula>LEN(TRIM(F77))=0</formula>
    </cfRule>
  </conditionalFormatting>
  <conditionalFormatting sqref="F78">
    <cfRule type="containsBlanks" dxfId="178" priority="71">
      <formula>LEN(TRIM(F78))=0</formula>
    </cfRule>
  </conditionalFormatting>
  <conditionalFormatting sqref="F79">
    <cfRule type="containsBlanks" dxfId="177" priority="70">
      <formula>LEN(TRIM(F79))=0</formula>
    </cfRule>
  </conditionalFormatting>
  <conditionalFormatting sqref="F80">
    <cfRule type="containsBlanks" dxfId="176" priority="69">
      <formula>LEN(TRIM(F80))=0</formula>
    </cfRule>
  </conditionalFormatting>
  <conditionalFormatting sqref="F81">
    <cfRule type="containsBlanks" dxfId="175" priority="68">
      <formula>LEN(TRIM(F81))=0</formula>
    </cfRule>
  </conditionalFormatting>
  <conditionalFormatting sqref="F82">
    <cfRule type="containsBlanks" dxfId="174" priority="67">
      <formula>LEN(TRIM(F82))=0</formula>
    </cfRule>
  </conditionalFormatting>
  <conditionalFormatting sqref="F83">
    <cfRule type="containsBlanks" dxfId="173" priority="66">
      <formula>LEN(TRIM(F83))=0</formula>
    </cfRule>
  </conditionalFormatting>
  <conditionalFormatting sqref="E7">
    <cfRule type="cellIs" dxfId="172" priority="64" operator="equal">
      <formula>"Deviate"</formula>
    </cfRule>
  </conditionalFormatting>
  <conditionalFormatting sqref="E8">
    <cfRule type="cellIs" dxfId="171" priority="63" operator="equal">
      <formula>$B$115</formula>
    </cfRule>
  </conditionalFormatting>
  <conditionalFormatting sqref="E8">
    <cfRule type="cellIs" dxfId="170" priority="62" operator="equal">
      <formula>"Deviate"</formula>
    </cfRule>
  </conditionalFormatting>
  <conditionalFormatting sqref="E9">
    <cfRule type="cellIs" dxfId="169" priority="61" operator="equal">
      <formula>$B$115</formula>
    </cfRule>
  </conditionalFormatting>
  <conditionalFormatting sqref="E9">
    <cfRule type="cellIs" dxfId="168" priority="60" operator="equal">
      <formula>"Deviate"</formula>
    </cfRule>
  </conditionalFormatting>
  <conditionalFormatting sqref="E10">
    <cfRule type="cellIs" dxfId="167" priority="59" operator="equal">
      <formula>$B$115</formula>
    </cfRule>
  </conditionalFormatting>
  <conditionalFormatting sqref="E10">
    <cfRule type="cellIs" dxfId="166" priority="58" operator="equal">
      <formula>"Deviate"</formula>
    </cfRule>
  </conditionalFormatting>
  <conditionalFormatting sqref="E11">
    <cfRule type="cellIs" dxfId="165" priority="57" operator="equal">
      <formula>$B$115</formula>
    </cfRule>
  </conditionalFormatting>
  <conditionalFormatting sqref="E11">
    <cfRule type="cellIs" dxfId="164" priority="56" operator="equal">
      <formula>"Deviate"</formula>
    </cfRule>
  </conditionalFormatting>
  <conditionalFormatting sqref="E12">
    <cfRule type="cellIs" dxfId="163" priority="55" operator="equal">
      <formula>$B$115</formula>
    </cfRule>
  </conditionalFormatting>
  <conditionalFormatting sqref="E12">
    <cfRule type="cellIs" dxfId="162" priority="54" operator="equal">
      <formula>"Deviate"</formula>
    </cfRule>
  </conditionalFormatting>
  <conditionalFormatting sqref="E13">
    <cfRule type="cellIs" dxfId="161" priority="53" operator="equal">
      <formula>$B$115</formula>
    </cfRule>
  </conditionalFormatting>
  <conditionalFormatting sqref="E13">
    <cfRule type="cellIs" dxfId="160" priority="52" operator="equal">
      <formula>"Deviate"</formula>
    </cfRule>
  </conditionalFormatting>
  <conditionalFormatting sqref="E14">
    <cfRule type="cellIs" dxfId="159" priority="51" operator="equal">
      <formula>$B$115</formula>
    </cfRule>
  </conditionalFormatting>
  <conditionalFormatting sqref="E14">
    <cfRule type="cellIs" dxfId="158" priority="50" operator="equal">
      <formula>"Deviate"</formula>
    </cfRule>
  </conditionalFormatting>
  <conditionalFormatting sqref="E16">
    <cfRule type="cellIs" dxfId="157" priority="49" operator="equal">
      <formula>$B$115</formula>
    </cfRule>
  </conditionalFormatting>
  <conditionalFormatting sqref="E16">
    <cfRule type="cellIs" dxfId="156" priority="48" operator="equal">
      <formula>"Deviate"</formula>
    </cfRule>
  </conditionalFormatting>
  <conditionalFormatting sqref="E17">
    <cfRule type="cellIs" dxfId="155" priority="47" operator="equal">
      <formula>$B$115</formula>
    </cfRule>
  </conditionalFormatting>
  <conditionalFormatting sqref="E17">
    <cfRule type="cellIs" dxfId="154" priority="46" operator="equal">
      <formula>"Deviate"</formula>
    </cfRule>
  </conditionalFormatting>
  <conditionalFormatting sqref="E18">
    <cfRule type="cellIs" dxfId="153" priority="45" operator="equal">
      <formula>$B$115</formula>
    </cfRule>
  </conditionalFormatting>
  <conditionalFormatting sqref="E18">
    <cfRule type="cellIs" dxfId="152" priority="44" operator="equal">
      <formula>"Deviate"</formula>
    </cfRule>
  </conditionalFormatting>
  <conditionalFormatting sqref="E19">
    <cfRule type="cellIs" dxfId="151" priority="43" operator="equal">
      <formula>$B$115</formula>
    </cfRule>
  </conditionalFormatting>
  <conditionalFormatting sqref="E19">
    <cfRule type="cellIs" dxfId="150" priority="42" operator="equal">
      <formula>"Deviate"</formula>
    </cfRule>
  </conditionalFormatting>
  <conditionalFormatting sqref="E20">
    <cfRule type="cellIs" dxfId="149" priority="41" operator="equal">
      <formula>$B$115</formula>
    </cfRule>
  </conditionalFormatting>
  <conditionalFormatting sqref="E20">
    <cfRule type="cellIs" dxfId="148" priority="40" operator="equal">
      <formula>"Deviate"</formula>
    </cfRule>
  </conditionalFormatting>
  <conditionalFormatting sqref="E21">
    <cfRule type="cellIs" dxfId="147" priority="39" operator="equal">
      <formula>$B$115</formula>
    </cfRule>
  </conditionalFormatting>
  <conditionalFormatting sqref="E21">
    <cfRule type="cellIs" dxfId="146" priority="38" operator="equal">
      <formula>"Deviate"</formula>
    </cfRule>
  </conditionalFormatting>
  <conditionalFormatting sqref="E22">
    <cfRule type="cellIs" dxfId="145" priority="37" operator="equal">
      <formula>$B$115</formula>
    </cfRule>
  </conditionalFormatting>
  <conditionalFormatting sqref="E22">
    <cfRule type="cellIs" dxfId="144" priority="36" operator="equal">
      <formula>"Deviate"</formula>
    </cfRule>
  </conditionalFormatting>
  <conditionalFormatting sqref="E23">
    <cfRule type="cellIs" dxfId="143" priority="35" operator="equal">
      <formula>$B$115</formula>
    </cfRule>
  </conditionalFormatting>
  <conditionalFormatting sqref="E23">
    <cfRule type="cellIs" dxfId="142" priority="34" operator="equal">
      <formula>"Deviate"</formula>
    </cfRule>
  </conditionalFormatting>
  <conditionalFormatting sqref="E24">
    <cfRule type="cellIs" dxfId="141" priority="33" operator="equal">
      <formula>$B$115</formula>
    </cfRule>
  </conditionalFormatting>
  <conditionalFormatting sqref="E24">
    <cfRule type="cellIs" dxfId="140" priority="32" operator="equal">
      <formula>"Deviate"</formula>
    </cfRule>
  </conditionalFormatting>
  <conditionalFormatting sqref="E25">
    <cfRule type="cellIs" dxfId="139" priority="31" operator="equal">
      <formula>$B$115</formula>
    </cfRule>
  </conditionalFormatting>
  <conditionalFormatting sqref="E25">
    <cfRule type="cellIs" dxfId="138" priority="30" operator="equal">
      <formula>"Deviate"</formula>
    </cfRule>
  </conditionalFormatting>
  <conditionalFormatting sqref="E26">
    <cfRule type="cellIs" dxfId="137" priority="29" operator="equal">
      <formula>$B$115</formula>
    </cfRule>
  </conditionalFormatting>
  <conditionalFormatting sqref="E26">
    <cfRule type="cellIs" dxfId="136" priority="28" operator="equal">
      <formula>"Deviate"</formula>
    </cfRule>
  </conditionalFormatting>
  <conditionalFormatting sqref="E27">
    <cfRule type="cellIs" dxfId="135" priority="27" operator="equal">
      <formula>$B$115</formula>
    </cfRule>
  </conditionalFormatting>
  <conditionalFormatting sqref="E27">
    <cfRule type="cellIs" dxfId="134" priority="26" operator="equal">
      <formula>"Deviate"</formula>
    </cfRule>
  </conditionalFormatting>
  <conditionalFormatting sqref="E28">
    <cfRule type="cellIs" dxfId="133" priority="25" operator="equal">
      <formula>$B$115</formula>
    </cfRule>
  </conditionalFormatting>
  <conditionalFormatting sqref="E28">
    <cfRule type="cellIs" dxfId="132" priority="24" operator="equal">
      <formula>"Deviate"</formula>
    </cfRule>
  </conditionalFormatting>
  <conditionalFormatting sqref="E29">
    <cfRule type="cellIs" dxfId="131" priority="23" operator="equal">
      <formula>$B$115</formula>
    </cfRule>
  </conditionalFormatting>
  <conditionalFormatting sqref="E29">
    <cfRule type="cellIs" dxfId="130" priority="22" operator="equal">
      <formula>"Deviate"</formula>
    </cfRule>
  </conditionalFormatting>
  <conditionalFormatting sqref="E31">
    <cfRule type="cellIs" dxfId="129" priority="21" operator="equal">
      <formula>"Deviate"</formula>
    </cfRule>
  </conditionalFormatting>
  <conditionalFormatting sqref="E33">
    <cfRule type="cellIs" dxfId="128" priority="20" operator="equal">
      <formula>$B$115</formula>
    </cfRule>
  </conditionalFormatting>
  <conditionalFormatting sqref="E33">
    <cfRule type="cellIs" dxfId="127" priority="19" operator="equal">
      <formula>"Deviate"</formula>
    </cfRule>
  </conditionalFormatting>
  <conditionalFormatting sqref="G38">
    <cfRule type="cellIs" dxfId="126" priority="18" operator="equal">
      <formula>$B$115</formula>
    </cfRule>
  </conditionalFormatting>
  <conditionalFormatting sqref="G38">
    <cfRule type="cellIs" dxfId="125" priority="17" operator="equal">
      <formula>"Deviate"</formula>
    </cfRule>
  </conditionalFormatting>
  <conditionalFormatting sqref="G44">
    <cfRule type="cellIs" dxfId="124" priority="16" operator="equal">
      <formula>$B$115</formula>
    </cfRule>
  </conditionalFormatting>
  <conditionalFormatting sqref="G44">
    <cfRule type="cellIs" dxfId="123" priority="15" operator="equal">
      <formula>"Deviate"</formula>
    </cfRule>
  </conditionalFormatting>
  <conditionalFormatting sqref="G51">
    <cfRule type="cellIs" dxfId="122" priority="14" operator="equal">
      <formula>$B$115</formula>
    </cfRule>
  </conditionalFormatting>
  <conditionalFormatting sqref="G51">
    <cfRule type="cellIs" dxfId="121" priority="13" operator="equal">
      <formula>"Deviate"</formula>
    </cfRule>
  </conditionalFormatting>
  <conditionalFormatting sqref="G56">
    <cfRule type="cellIs" dxfId="120" priority="12" operator="equal">
      <formula>$B$115</formula>
    </cfRule>
  </conditionalFormatting>
  <conditionalFormatting sqref="G56">
    <cfRule type="cellIs" dxfId="119" priority="11" operator="equal">
      <formula>"Deviate"</formula>
    </cfRule>
  </conditionalFormatting>
  <conditionalFormatting sqref="G72">
    <cfRule type="cellIs" dxfId="118" priority="10" operator="equal">
      <formula>$B$115</formula>
    </cfRule>
  </conditionalFormatting>
  <conditionalFormatting sqref="G72">
    <cfRule type="cellIs" dxfId="117" priority="9" operator="equal">
      <formula>"Deviate"</formula>
    </cfRule>
  </conditionalFormatting>
  <conditionalFormatting sqref="F7:F14">
    <cfRule type="expression" dxfId="116" priority="7">
      <formula>E7="Match"</formula>
    </cfRule>
    <cfRule type="expression" dxfId="115" priority="8">
      <formula>AND(E7="Deviate",F7="")</formula>
    </cfRule>
  </conditionalFormatting>
  <conditionalFormatting sqref="F16:F29">
    <cfRule type="expression" dxfId="114" priority="5">
      <formula>E16="Match"</formula>
    </cfRule>
    <cfRule type="expression" dxfId="113" priority="6">
      <formula>AND(E16="Deviate",F16="")</formula>
    </cfRule>
  </conditionalFormatting>
  <conditionalFormatting sqref="F31">
    <cfRule type="expression" dxfId="112" priority="3">
      <formula>E31="Match"</formula>
    </cfRule>
    <cfRule type="expression" dxfId="111" priority="4">
      <formula>AND(E31="Deviate",F31="")</formula>
    </cfRule>
  </conditionalFormatting>
  <conditionalFormatting sqref="F33">
    <cfRule type="expression" dxfId="110" priority="1">
      <formula>E33="Match"</formula>
    </cfRule>
    <cfRule type="expression" dxfId="109" priority="2">
      <formula>AND(E33="Deviate",F33="")</formula>
    </cfRule>
  </conditionalFormatting>
  <dataValidations count="3">
    <dataValidation type="list" showInputMessage="1" showErrorMessage="1" sqref="G88">
      <formula1>$B$123:$B$125</formula1>
    </dataValidation>
    <dataValidation type="list" allowBlank="1" showInputMessage="1" showErrorMessage="1" sqref="E31 E7:E14 E16:E29 E33:E34 G38 G44 G51 G56 G72">
      <formula1>$B$115:$B$117</formula1>
    </dataValidation>
    <dataValidation type="list" allowBlank="1" showInputMessage="1" showErrorMessage="1" sqref="B37">
      <formula1>$B$133:$B$137</formula1>
    </dataValidation>
  </dataValidations>
  <printOptions horizontalCentered="1"/>
  <pageMargins left="0.75" right="0.75" top="1.36" bottom="1" header="0.5" footer="0.5"/>
  <pageSetup scale="43" orientation="portrait" r:id="rId1"/>
  <headerFooter alignWithMargins="0">
    <oddFooter>&amp;L&amp;G&amp;C&amp;P</oddFooter>
  </headerFooter>
  <ignoredErrors>
    <ignoredError sqref="D7 D17 D12:D13 D22" unlockedFormula="1"/>
  </ignoredError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pageSetUpPr fitToPage="1"/>
  </sheetPr>
  <dimension ref="A1:I68"/>
  <sheetViews>
    <sheetView showGridLines="0" zoomScale="85" zoomScaleNormal="85" zoomScaleSheetLayoutView="75" workbookViewId="0">
      <selection activeCell="C8" sqref="C8"/>
    </sheetView>
  </sheetViews>
  <sheetFormatPr defaultColWidth="0" defaultRowHeight="12.75" zeroHeight="1"/>
  <cols>
    <col min="1" max="1" width="2.7109375" style="11" customWidth="1"/>
    <col min="2" max="2" width="40.85546875" style="11" customWidth="1"/>
    <col min="3" max="4" width="20.7109375" style="11" customWidth="1"/>
    <col min="5" max="5" width="21.5703125" style="11" customWidth="1"/>
    <col min="6" max="7" width="20.7109375" style="11" customWidth="1"/>
    <col min="8" max="8" width="23.5703125" style="11" customWidth="1"/>
    <col min="9" max="9" width="2.7109375" style="11" customWidth="1"/>
    <col min="10" max="16384" width="9.140625" style="11" hidden="1"/>
  </cols>
  <sheetData>
    <row r="1" spans="2:9" s="5" customFormat="1" ht="12.75" customHeight="1">
      <c r="B1" s="1" t="str">
        <f>CONCATENATE("Client Name - ",'Client General Info. (Mercer)'!$B$7)</f>
        <v>Client Name - City of Tacoma</v>
      </c>
      <c r="C1" s="2"/>
      <c r="D1" s="2"/>
      <c r="E1" s="3"/>
      <c r="F1" s="3"/>
      <c r="G1" s="68"/>
    </row>
    <row r="2" spans="2:9" s="5" customFormat="1" ht="12.75" customHeight="1">
      <c r="B2" s="1" t="str">
        <f>CONCATENATE("Client Situs - ",'Client General Info. (Mercer)'!$B$5)</f>
        <v>Client Situs - WA</v>
      </c>
      <c r="C2" s="2"/>
      <c r="D2" s="2"/>
      <c r="E2" s="9"/>
      <c r="F2" s="3"/>
      <c r="G2" s="68"/>
    </row>
    <row r="3" spans="2:9" s="5" customFormat="1" ht="12.75" customHeight="1">
      <c r="B3" s="1" t="str">
        <f>IF('Basic Life_AD&amp;D'!B3="Enter Carrier Name","Carrier Name",'Basic Life_AD&amp;D'!B3)</f>
        <v>Carrier Name</v>
      </c>
      <c r="C3" s="76"/>
      <c r="D3" s="76"/>
      <c r="E3" s="9"/>
      <c r="F3" s="3"/>
      <c r="G3" s="6"/>
    </row>
    <row r="4" spans="2:9" s="5" customFormat="1" ht="12.75" customHeight="1" thickBot="1">
      <c r="B4" s="1" t="str">
        <f>CONCATENATE("Effective Date - ",'Client General Info. (Mercer)'!$B$11)</f>
        <v>Effective Date - 01/01/2021</v>
      </c>
      <c r="C4" s="76"/>
      <c r="D4" s="76"/>
      <c r="E4" s="3"/>
      <c r="F4" s="3"/>
    </row>
    <row r="5" spans="2:9" ht="18.75">
      <c r="B5" s="1170" t="s">
        <v>191</v>
      </c>
      <c r="C5" s="1171"/>
      <c r="D5" s="1171"/>
      <c r="E5" s="1171"/>
      <c r="F5" s="1171"/>
      <c r="G5" s="1171"/>
      <c r="H5" s="1172"/>
    </row>
    <row r="6" spans="2:9" ht="15">
      <c r="B6" s="463" t="s">
        <v>60</v>
      </c>
      <c r="C6" s="457" t="s">
        <v>84</v>
      </c>
      <c r="D6" s="457" t="s">
        <v>64</v>
      </c>
      <c r="E6" s="457" t="s">
        <v>85</v>
      </c>
      <c r="F6" s="457" t="s">
        <v>86</v>
      </c>
      <c r="G6" s="457" t="s">
        <v>63</v>
      </c>
      <c r="H6" s="464" t="s">
        <v>87</v>
      </c>
      <c r="I6" s="12"/>
    </row>
    <row r="7" spans="2:9">
      <c r="B7" s="465" t="s">
        <v>88</v>
      </c>
      <c r="C7" s="484" t="s">
        <v>61</v>
      </c>
      <c r="D7" s="484" t="s">
        <v>61</v>
      </c>
      <c r="E7" s="484" t="s">
        <v>61</v>
      </c>
      <c r="F7" s="484" t="s">
        <v>61</v>
      </c>
      <c r="G7" s="484" t="s">
        <v>61</v>
      </c>
      <c r="H7" s="466" t="s">
        <v>54</v>
      </c>
      <c r="I7" s="12"/>
    </row>
    <row r="8" spans="2:9" ht="51">
      <c r="B8" s="467" t="s">
        <v>89</v>
      </c>
      <c r="C8" s="458" t="s">
        <v>446</v>
      </c>
      <c r="D8" s="458" t="s">
        <v>447</v>
      </c>
      <c r="E8" s="458" t="s">
        <v>448</v>
      </c>
      <c r="F8" s="458" t="s">
        <v>192</v>
      </c>
      <c r="G8" s="458" t="s">
        <v>193</v>
      </c>
      <c r="H8" s="468" t="s">
        <v>449</v>
      </c>
      <c r="I8" s="12"/>
    </row>
    <row r="9" spans="2:9" ht="25.5">
      <c r="B9" s="465" t="s">
        <v>90</v>
      </c>
      <c r="C9" s="459" t="s">
        <v>106</v>
      </c>
      <c r="D9" s="459" t="s">
        <v>91</v>
      </c>
      <c r="E9" s="459" t="s">
        <v>106</v>
      </c>
      <c r="F9" s="459" t="s">
        <v>91</v>
      </c>
      <c r="G9" s="459" t="s">
        <v>106</v>
      </c>
      <c r="H9" s="466" t="s">
        <v>92</v>
      </c>
      <c r="I9" s="12"/>
    </row>
    <row r="10" spans="2:9" ht="51">
      <c r="B10" s="465" t="s">
        <v>56</v>
      </c>
      <c r="C10" s="459" t="s">
        <v>55</v>
      </c>
      <c r="D10" s="458" t="s">
        <v>166</v>
      </c>
      <c r="E10" s="458" t="s">
        <v>108</v>
      </c>
      <c r="F10" s="458" t="s">
        <v>109</v>
      </c>
      <c r="G10" s="458" t="s">
        <v>110</v>
      </c>
      <c r="H10" s="468" t="s">
        <v>55</v>
      </c>
      <c r="I10" s="12"/>
    </row>
    <row r="11" spans="2:9">
      <c r="B11" s="465" t="s">
        <v>136</v>
      </c>
      <c r="C11" s="460"/>
      <c r="D11" s="460"/>
      <c r="E11" s="460"/>
      <c r="F11" s="460"/>
      <c r="G11" s="460"/>
      <c r="H11" s="466" t="s">
        <v>54</v>
      </c>
      <c r="I11" s="12"/>
    </row>
    <row r="12" spans="2:9">
      <c r="B12" s="465" t="s">
        <v>93</v>
      </c>
      <c r="C12" s="460"/>
      <c r="D12" s="460"/>
      <c r="E12" s="460"/>
      <c r="F12" s="460"/>
      <c r="G12" s="460"/>
      <c r="H12" s="466"/>
      <c r="I12" s="12"/>
    </row>
    <row r="13" spans="2:9">
      <c r="B13" s="465" t="s">
        <v>94</v>
      </c>
      <c r="C13" s="460"/>
      <c r="D13" s="460"/>
      <c r="E13" s="460"/>
      <c r="F13" s="460"/>
      <c r="G13" s="460"/>
      <c r="H13" s="466"/>
      <c r="I13" s="12"/>
    </row>
    <row r="14" spans="2:9">
      <c r="B14" s="465" t="s">
        <v>95</v>
      </c>
      <c r="C14" s="243"/>
      <c r="D14" s="461"/>
      <c r="E14" s="461"/>
      <c r="F14" s="461"/>
      <c r="G14" s="461"/>
      <c r="H14" s="469"/>
      <c r="I14" s="12"/>
    </row>
    <row r="15" spans="2:9">
      <c r="B15" s="465" t="s">
        <v>96</v>
      </c>
      <c r="C15" s="461"/>
      <c r="D15" s="461"/>
      <c r="E15" s="461"/>
      <c r="F15" s="461"/>
      <c r="G15" s="461"/>
      <c r="H15" s="469"/>
      <c r="I15" s="12"/>
    </row>
    <row r="16" spans="2:9" ht="25.5">
      <c r="B16" s="465" t="s">
        <v>97</v>
      </c>
      <c r="C16" s="185"/>
      <c r="D16" s="460"/>
      <c r="E16" s="460"/>
      <c r="F16" s="460"/>
      <c r="G16" s="460"/>
      <c r="H16" s="466"/>
      <c r="I16" s="12"/>
    </row>
    <row r="17" spans="1:9" ht="38.25">
      <c r="B17" s="465" t="s">
        <v>98</v>
      </c>
      <c r="C17" s="460"/>
      <c r="D17" s="460"/>
      <c r="E17" s="460"/>
      <c r="F17" s="460"/>
      <c r="G17" s="460"/>
      <c r="H17" s="466"/>
      <c r="I17" s="12"/>
    </row>
    <row r="18" spans="1:9">
      <c r="B18" s="465" t="s">
        <v>107</v>
      </c>
      <c r="C18" s="460"/>
      <c r="D18" s="460"/>
      <c r="E18" s="460"/>
      <c r="F18" s="460"/>
      <c r="G18" s="460"/>
      <c r="H18" s="466"/>
      <c r="I18" s="12"/>
    </row>
    <row r="19" spans="1:9" ht="25.5">
      <c r="B19" s="465" t="s">
        <v>99</v>
      </c>
      <c r="C19" s="460"/>
      <c r="D19" s="460"/>
      <c r="E19" s="460"/>
      <c r="F19" s="460"/>
      <c r="G19" s="460"/>
      <c r="H19" s="466"/>
      <c r="I19" s="12"/>
    </row>
    <row r="20" spans="1:9" s="75" customFormat="1" ht="15">
      <c r="B20" s="470"/>
      <c r="C20" s="457" t="s">
        <v>84</v>
      </c>
      <c r="D20" s="457" t="s">
        <v>64</v>
      </c>
      <c r="E20" s="457" t="s">
        <v>85</v>
      </c>
      <c r="F20" s="457" t="s">
        <v>86</v>
      </c>
      <c r="G20" s="457" t="s">
        <v>63</v>
      </c>
      <c r="H20" s="464" t="s">
        <v>87</v>
      </c>
    </row>
    <row r="21" spans="1:9" s="75" customFormat="1">
      <c r="B21" s="1184" t="s">
        <v>420</v>
      </c>
      <c r="C21" s="1175"/>
      <c r="D21" s="1175"/>
      <c r="E21" s="1175"/>
      <c r="F21" s="462" t="s">
        <v>431</v>
      </c>
      <c r="G21" s="1175"/>
      <c r="H21" s="471"/>
    </row>
    <row r="22" spans="1:9" s="75" customFormat="1">
      <c r="B22" s="1185"/>
      <c r="C22" s="1176"/>
      <c r="D22" s="1176"/>
      <c r="E22" s="1176"/>
      <c r="F22" s="462" t="s">
        <v>432</v>
      </c>
      <c r="G22" s="1176"/>
      <c r="H22" s="929"/>
    </row>
    <row r="23" spans="1:9" s="75" customFormat="1" ht="15">
      <c r="B23" s="928" t="s">
        <v>194</v>
      </c>
      <c r="C23" s="791" t="s">
        <v>423</v>
      </c>
      <c r="D23" s="938" t="s">
        <v>423</v>
      </c>
      <c r="E23" s="938" t="s">
        <v>423</v>
      </c>
      <c r="F23" s="938" t="s">
        <v>423</v>
      </c>
      <c r="G23" s="938" t="s">
        <v>423</v>
      </c>
      <c r="H23" s="929"/>
    </row>
    <row r="24" spans="1:9" s="75" customFormat="1">
      <c r="B24" s="1184" t="s">
        <v>421</v>
      </c>
      <c r="C24" s="1177"/>
      <c r="D24" s="1177"/>
      <c r="E24" s="1177"/>
      <c r="F24" s="225" t="s">
        <v>433</v>
      </c>
      <c r="G24" s="1177"/>
      <c r="H24" s="471"/>
    </row>
    <row r="25" spans="1:9" s="75" customFormat="1">
      <c r="A25" s="8"/>
      <c r="B25" s="1185"/>
      <c r="C25" s="1176"/>
      <c r="D25" s="1176"/>
      <c r="E25" s="1176"/>
      <c r="F25" s="445" t="s">
        <v>434</v>
      </c>
      <c r="G25" s="1176"/>
      <c r="H25" s="471"/>
    </row>
    <row r="26" spans="1:9" s="75" customFormat="1" ht="15">
      <c r="A26" s="8"/>
      <c r="B26" s="677" t="s">
        <v>8</v>
      </c>
      <c r="C26" s="446"/>
      <c r="D26" s="446"/>
      <c r="E26" s="446"/>
      <c r="F26" s="446"/>
      <c r="G26" s="446"/>
      <c r="H26" s="471"/>
    </row>
    <row r="27" spans="1:9" s="75" customFormat="1" ht="15">
      <c r="A27" s="8"/>
      <c r="B27" s="677" t="s">
        <v>207</v>
      </c>
      <c r="C27" s="939" t="str">
        <f>IF(C23="Please select","",IF(C23="PEPM",((C21*C24)*12),IF(C23="Per $10 of benefit",((C21*C26/10)*12),IF(C23="Per $100 of benefit",((C21*C26/100)*12),"$0"))))</f>
        <v/>
      </c>
      <c r="D27" s="480" t="str">
        <f t="shared" ref="D27:E27" si="0">IF(D23="Please select","",IF(D23="PEPM",((D21*D24)*12),IF(D23="Per $10 of benefit",((D21*D26/10)*12),IF(D23="Per $100 of benefit",((D21*D26/100)*12),"$0"))))</f>
        <v/>
      </c>
      <c r="E27" s="480" t="str">
        <f t="shared" si="0"/>
        <v/>
      </c>
      <c r="F27" s="480" t="str">
        <f>IFERROR(IF(F23="Please select","",IF(F23="PEPM",(((F21*F24)+(F22*F25))*12),IF(F23="Per $10 of benefit",((F21*F26/10)*12),"$0"))),"$0")</f>
        <v/>
      </c>
      <c r="G27" s="480" t="str">
        <f>IF(G23="Please select","",IF(G23="PEPM",((G21*G24)*12),IF(G23="Per $10 of benefit",((G21*G26/10)*12),IF(G23="Per $100 of benefit",((G21*G26/10)*12),"$0"))))</f>
        <v/>
      </c>
      <c r="H27" s="471"/>
    </row>
    <row r="28" spans="1:9" s="74" customFormat="1" ht="16.5" customHeight="1">
      <c r="A28" s="930"/>
      <c r="B28" s="1167" t="s">
        <v>129</v>
      </c>
      <c r="C28" s="1168"/>
      <c r="D28" s="1168"/>
      <c r="E28" s="1168"/>
      <c r="F28" s="1168"/>
      <c r="G28" s="1168"/>
      <c r="H28" s="1169"/>
    </row>
    <row r="29" spans="1:9">
      <c r="A29" s="931"/>
      <c r="B29" s="1184" t="s">
        <v>422</v>
      </c>
      <c r="C29" s="1178"/>
      <c r="D29" s="1180"/>
      <c r="E29" s="1180"/>
      <c r="F29" s="110" t="s">
        <v>431</v>
      </c>
      <c r="G29" s="1182"/>
      <c r="H29" s="471"/>
      <c r="I29" s="69"/>
    </row>
    <row r="30" spans="1:9">
      <c r="A30" s="931"/>
      <c r="B30" s="1185"/>
      <c r="C30" s="1179"/>
      <c r="D30" s="1181"/>
      <c r="E30" s="1181"/>
      <c r="F30" s="110" t="s">
        <v>432</v>
      </c>
      <c r="G30" s="1183"/>
      <c r="H30" s="471"/>
      <c r="I30" s="69"/>
    </row>
    <row r="31" spans="1:9" s="75" customFormat="1" ht="15.75" thickBot="1">
      <c r="A31" s="8"/>
      <c r="B31" s="678" t="s">
        <v>208</v>
      </c>
      <c r="C31" s="481">
        <f>(C29*C24)*12</f>
        <v>0</v>
      </c>
      <c r="D31" s="481">
        <f>(D29*D24)*12</f>
        <v>0</v>
      </c>
      <c r="E31" s="481">
        <f>(E29*E24)*12</f>
        <v>0</v>
      </c>
      <c r="F31" s="481" t="str">
        <f>IFERROR(((F29*F24+F25*F30)*12),"$0")</f>
        <v>$0</v>
      </c>
      <c r="G31" s="481">
        <f>(G29*G24)*12</f>
        <v>0</v>
      </c>
      <c r="H31" s="472"/>
    </row>
    <row r="32" spans="1:9" ht="6.75" customHeight="1" thickBot="1">
      <c r="A32" s="931"/>
      <c r="B32" s="50"/>
      <c r="C32" s="70"/>
      <c r="D32" s="50"/>
      <c r="E32" s="50"/>
      <c r="F32" s="50"/>
      <c r="G32" s="50"/>
      <c r="H32" s="13"/>
    </row>
    <row r="33" spans="1:8" ht="12.75" customHeight="1">
      <c r="A33" s="931"/>
      <c r="B33" s="475"/>
      <c r="C33" s="476" t="s">
        <v>127</v>
      </c>
      <c r="D33" s="936" t="s">
        <v>74</v>
      </c>
      <c r="E33" s="50"/>
      <c r="F33" s="1173" t="s">
        <v>329</v>
      </c>
      <c r="G33" s="1173" t="s">
        <v>330</v>
      </c>
      <c r="H33" s="13"/>
    </row>
    <row r="34" spans="1:8" ht="15" customHeight="1" thickBot="1">
      <c r="A34" s="931"/>
      <c r="B34" s="679" t="s">
        <v>115</v>
      </c>
      <c r="C34" s="681"/>
      <c r="D34" s="937"/>
      <c r="E34" s="50"/>
      <c r="F34" s="1174"/>
      <c r="G34" s="1174"/>
      <c r="H34" s="935"/>
    </row>
    <row r="35" spans="1:8" ht="13.5" customHeight="1" thickBot="1">
      <c r="B35" s="478"/>
      <c r="C35" s="479"/>
      <c r="D35" s="473"/>
      <c r="E35" s="50"/>
      <c r="F35" s="247" t="s">
        <v>213</v>
      </c>
      <c r="G35" s="576" t="s">
        <v>213</v>
      </c>
      <c r="H35" s="13"/>
    </row>
    <row r="36" spans="1:8" ht="38.25" customHeight="1">
      <c r="B36" s="475"/>
      <c r="C36" s="476" t="s">
        <v>134</v>
      </c>
      <c r="D36" s="477" t="s">
        <v>389</v>
      </c>
      <c r="E36" s="50"/>
      <c r="F36" s="1165"/>
      <c r="G36" s="1165"/>
      <c r="H36" s="13"/>
    </row>
    <row r="37" spans="1:8" ht="15" customHeight="1" thickBot="1">
      <c r="B37" s="680" t="s">
        <v>116</v>
      </c>
      <c r="C37" s="682"/>
      <c r="D37" s="683"/>
      <c r="E37" s="50"/>
      <c r="F37" s="1166"/>
      <c r="G37" s="1166"/>
      <c r="H37" s="13"/>
    </row>
    <row r="38" spans="1:8" ht="12.75" customHeight="1">
      <c r="B38" s="16"/>
      <c r="C38" s="474"/>
      <c r="D38" s="474"/>
      <c r="E38" s="50"/>
      <c r="F38" s="50"/>
      <c r="G38" s="50"/>
      <c r="H38" s="13"/>
    </row>
    <row r="39" spans="1:8" hidden="1">
      <c r="C39" s="13"/>
      <c r="D39" s="13"/>
      <c r="E39" s="13"/>
      <c r="F39" s="13"/>
      <c r="G39" s="13"/>
    </row>
    <row r="40" spans="1:8" hidden="1"/>
    <row r="41" spans="1:8" hidden="1"/>
    <row r="42" spans="1:8" hidden="1">
      <c r="B42" s="147" t="s">
        <v>258</v>
      </c>
    </row>
    <row r="43" spans="1:8" hidden="1">
      <c r="B43" s="148" t="s">
        <v>140</v>
      </c>
    </row>
    <row r="44" spans="1:8" hidden="1">
      <c r="B44" s="482" t="s">
        <v>62</v>
      </c>
    </row>
    <row r="45" spans="1:8" hidden="1">
      <c r="B45" s="148" t="s">
        <v>61</v>
      </c>
    </row>
    <row r="46" spans="1:8" hidden="1">
      <c r="B46" s="147" t="s">
        <v>258</v>
      </c>
    </row>
    <row r="47" spans="1:8" hidden="1">
      <c r="B47" s="148" t="s">
        <v>213</v>
      </c>
    </row>
    <row r="48" spans="1:8" hidden="1">
      <c r="B48" s="148" t="s">
        <v>262</v>
      </c>
    </row>
    <row r="49" spans="2:2" hidden="1">
      <c r="B49" s="148" t="s">
        <v>263</v>
      </c>
    </row>
    <row r="50" spans="2:2" hidden="1">
      <c r="B50" s="147" t="s">
        <v>258</v>
      </c>
    </row>
    <row r="51" spans="2:2" hidden="1">
      <c r="B51" s="148" t="s">
        <v>213</v>
      </c>
    </row>
    <row r="52" spans="2:2" hidden="1">
      <c r="B52" s="148" t="s">
        <v>262</v>
      </c>
    </row>
    <row r="53" spans="2:2" hidden="1">
      <c r="B53" s="148" t="s">
        <v>264</v>
      </c>
    </row>
    <row r="54" spans="2:2" hidden="1"/>
    <row r="55" spans="2:2" hidden="1"/>
    <row r="56" spans="2:2" hidden="1"/>
    <row r="57" spans="2:2" hidden="1"/>
    <row r="58" spans="2:2" hidden="1"/>
    <row r="59" spans="2:2" hidden="1"/>
    <row r="60" spans="2:2" hidden="1"/>
    <row r="61" spans="2:2" hidden="1"/>
    <row r="62" spans="2:2" hidden="1"/>
    <row r="63" spans="2:2" hidden="1"/>
    <row r="64" spans="2:2" hidden="1"/>
    <row r="65" hidden="1"/>
    <row r="66" hidden="1"/>
    <row r="67" hidden="1"/>
    <row r="68" hidden="1"/>
  </sheetData>
  <mergeCells count="21">
    <mergeCell ref="E29:E30"/>
    <mergeCell ref="G29:G30"/>
    <mergeCell ref="B21:B22"/>
    <mergeCell ref="B24:B25"/>
    <mergeCell ref="B29:B30"/>
    <mergeCell ref="F36:F37"/>
    <mergeCell ref="G36:G37"/>
    <mergeCell ref="B28:H28"/>
    <mergeCell ref="B5:H5"/>
    <mergeCell ref="F33:F34"/>
    <mergeCell ref="G33:G34"/>
    <mergeCell ref="C21:C22"/>
    <mergeCell ref="D21:D22"/>
    <mergeCell ref="E21:E22"/>
    <mergeCell ref="G21:G22"/>
    <mergeCell ref="C24:C25"/>
    <mergeCell ref="D24:D25"/>
    <mergeCell ref="E24:E25"/>
    <mergeCell ref="G24:G25"/>
    <mergeCell ref="C29:C30"/>
    <mergeCell ref="D29:D30"/>
  </mergeCells>
  <conditionalFormatting sqref="C7">
    <cfRule type="containsText" dxfId="108" priority="19" operator="containsText" text="Yes">
      <formula>NOT(ISERROR(SEARCH("Yes",C7)))</formula>
    </cfRule>
    <cfRule type="containsText" dxfId="107" priority="38" operator="containsText" text="Please Select">
      <formula>NOT(ISERROR(SEARCH("Please Select",C7)))</formula>
    </cfRule>
  </conditionalFormatting>
  <conditionalFormatting sqref="F35">
    <cfRule type="cellIs" dxfId="106" priority="36" operator="equal">
      <formula>"Selection Required"</formula>
    </cfRule>
  </conditionalFormatting>
  <conditionalFormatting sqref="G35">
    <cfRule type="cellIs" dxfId="105" priority="32" operator="equal">
      <formula>"Selection Required"</formula>
    </cfRule>
  </conditionalFormatting>
  <conditionalFormatting sqref="D7:G7">
    <cfRule type="containsText" dxfId="104" priority="17" operator="containsText" text="Yes">
      <formula>NOT(ISERROR(SEARCH("Yes",D7)))</formula>
    </cfRule>
    <cfRule type="containsText" dxfId="103" priority="18" operator="containsText" text="Please Select">
      <formula>NOT(ISERROR(SEARCH("Please Select",D7)))</formula>
    </cfRule>
  </conditionalFormatting>
  <conditionalFormatting sqref="C23:G23">
    <cfRule type="cellIs" dxfId="102" priority="10" operator="equal">
      <formula>"Selection Required"</formula>
    </cfRule>
  </conditionalFormatting>
  <conditionalFormatting sqref="C29">
    <cfRule type="containsBlanks" dxfId="101" priority="9">
      <formula>LEN(TRIM(C29))=0</formula>
    </cfRule>
  </conditionalFormatting>
  <conditionalFormatting sqref="D29">
    <cfRule type="containsBlanks" dxfId="100" priority="8">
      <formula>LEN(TRIM(D29))=0</formula>
    </cfRule>
  </conditionalFormatting>
  <conditionalFormatting sqref="E29">
    <cfRule type="containsBlanks" dxfId="99" priority="7">
      <formula>LEN(TRIM(E29))=0</formula>
    </cfRule>
  </conditionalFormatting>
  <conditionalFormatting sqref="G29">
    <cfRule type="containsBlanks" dxfId="98" priority="6">
      <formula>LEN(TRIM(G29))=0</formula>
    </cfRule>
  </conditionalFormatting>
  <conditionalFormatting sqref="F29">
    <cfRule type="cellIs" dxfId="97" priority="4" operator="equal">
      <formula>"ENTER MALE RATE HERE"</formula>
    </cfRule>
  </conditionalFormatting>
  <conditionalFormatting sqref="F30">
    <cfRule type="cellIs" dxfId="96" priority="3" operator="equal">
      <formula>"ENTER FEMALE RATE HERE"</formula>
    </cfRule>
  </conditionalFormatting>
  <conditionalFormatting sqref="D34">
    <cfRule type="containsBlanks" dxfId="95" priority="1">
      <formula>LEN(TRIM(D34))=0</formula>
    </cfRule>
  </conditionalFormatting>
  <dataValidations count="5">
    <dataValidation type="list" allowBlank="1" showInputMessage="1" showErrorMessage="1" sqref="E3">
      <formula1>$R$2:$R$3</formula1>
    </dataValidation>
    <dataValidation type="list" showInputMessage="1" showErrorMessage="1" sqref="F35">
      <formula1>$B$47:$B$49</formula1>
    </dataValidation>
    <dataValidation type="list" showInputMessage="1" showErrorMessage="1" sqref="G35">
      <formula1>$B$51:$B$53</formula1>
    </dataValidation>
    <dataValidation type="list" allowBlank="1" showInputMessage="1" showErrorMessage="1" sqref="C7:G7">
      <formula1>$B$43:$B$45</formula1>
    </dataValidation>
    <dataValidation type="list" allowBlank="1" showInputMessage="1" showErrorMessage="1" sqref="C23:G23">
      <formula1>" Please select, PEPM, Per $10 of benefit, Per $100 of benefit"</formula1>
    </dataValidation>
  </dataValidations>
  <printOptions horizontalCentered="1"/>
  <pageMargins left="0.75" right="0.75" top="1.36" bottom="1" header="0.5" footer="0.5"/>
  <pageSetup scale="67" orientation="landscape" useFirstPageNumber="1" r:id="rId1"/>
  <headerFooter alignWithMargins="0">
    <oddFooter>&amp;L&amp;G&amp;C&amp;P</oddFooter>
  </headerFooter>
  <ignoredErrors>
    <ignoredError sqref="F31 F27" formula="1"/>
  </ignoredErrors>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pageSetUpPr fitToPage="1"/>
  </sheetPr>
  <dimension ref="A1:WVH24"/>
  <sheetViews>
    <sheetView showGridLines="0" zoomScale="70" zoomScaleNormal="70" zoomScaleSheetLayoutView="85" workbookViewId="0">
      <selection activeCell="C16" sqref="C16"/>
    </sheetView>
  </sheetViews>
  <sheetFormatPr defaultColWidth="0" defaultRowHeight="12.75" zeroHeight="1"/>
  <cols>
    <col min="1" max="1" width="2.7109375" style="488" customWidth="1"/>
    <col min="2" max="2" width="50.5703125" style="488" customWidth="1"/>
    <col min="3" max="3" width="41.28515625" style="488" customWidth="1"/>
    <col min="4" max="5" width="41.28515625" style="489" customWidth="1"/>
    <col min="6" max="6" width="2.7109375" style="488" customWidth="1"/>
    <col min="7" max="250" width="8.85546875" style="488" hidden="1"/>
    <col min="251" max="251" width="61.85546875" style="488" hidden="1"/>
    <col min="252" max="252" width="12.7109375" style="488" hidden="1"/>
    <col min="253" max="253" width="69.85546875" style="488" hidden="1"/>
    <col min="254" max="255" width="8.85546875" style="488" hidden="1"/>
    <col min="256" max="256" width="37.5703125" style="488" hidden="1"/>
    <col min="257" max="506" width="8.85546875" style="488" hidden="1"/>
    <col min="507" max="507" width="61.85546875" style="488" hidden="1"/>
    <col min="508" max="508" width="12.7109375" style="488" hidden="1"/>
    <col min="509" max="509" width="69.85546875" style="488" hidden="1"/>
    <col min="510" max="511" width="8.85546875" style="488" hidden="1"/>
    <col min="512" max="512" width="37.5703125" style="488" hidden="1"/>
    <col min="513" max="762" width="8.85546875" style="488" hidden="1"/>
    <col min="763" max="763" width="61.85546875" style="488" hidden="1"/>
    <col min="764" max="764" width="12.7109375" style="488" hidden="1"/>
    <col min="765" max="765" width="69.85546875" style="488" hidden="1"/>
    <col min="766" max="767" width="8.85546875" style="488" hidden="1"/>
    <col min="768" max="768" width="37.5703125" style="488" hidden="1"/>
    <col min="769" max="1018" width="8.85546875" style="488" hidden="1"/>
    <col min="1019" max="1019" width="61.85546875" style="488" hidden="1"/>
    <col min="1020" max="1020" width="12.7109375" style="488" hidden="1"/>
    <col min="1021" max="1021" width="69.85546875" style="488" hidden="1"/>
    <col min="1022" max="1023" width="8.85546875" style="488" hidden="1"/>
    <col min="1024" max="1024" width="37.5703125" style="488" hidden="1"/>
    <col min="1025" max="1274" width="8.85546875" style="488" hidden="1"/>
    <col min="1275" max="1275" width="61.85546875" style="488" hidden="1"/>
    <col min="1276" max="1276" width="12.7109375" style="488" hidden="1"/>
    <col min="1277" max="1277" width="69.85546875" style="488" hidden="1"/>
    <col min="1278" max="1279" width="8.85546875" style="488" hidden="1"/>
    <col min="1280" max="1280" width="37.5703125" style="488" hidden="1"/>
    <col min="1281" max="1530" width="8.85546875" style="488" hidden="1"/>
    <col min="1531" max="1531" width="61.85546875" style="488" hidden="1"/>
    <col min="1532" max="1532" width="12.7109375" style="488" hidden="1"/>
    <col min="1533" max="1533" width="69.85546875" style="488" hidden="1"/>
    <col min="1534" max="1535" width="8.85546875" style="488" hidden="1"/>
    <col min="1536" max="1536" width="37.5703125" style="488" hidden="1"/>
    <col min="1537" max="1786" width="8.85546875" style="488" hidden="1"/>
    <col min="1787" max="1787" width="61.85546875" style="488" hidden="1"/>
    <col min="1788" max="1788" width="12.7109375" style="488" hidden="1"/>
    <col min="1789" max="1789" width="69.85546875" style="488" hidden="1"/>
    <col min="1790" max="1791" width="8.85546875" style="488" hidden="1"/>
    <col min="1792" max="1792" width="37.5703125" style="488" hidden="1"/>
    <col min="1793" max="2042" width="8.85546875" style="488" hidden="1"/>
    <col min="2043" max="2043" width="61.85546875" style="488" hidden="1"/>
    <col min="2044" max="2044" width="12.7109375" style="488" hidden="1"/>
    <col min="2045" max="2045" width="69.85546875" style="488" hidden="1"/>
    <col min="2046" max="2047" width="8.85546875" style="488" hidden="1"/>
    <col min="2048" max="2048" width="37.5703125" style="488" hidden="1"/>
    <col min="2049" max="2298" width="8.85546875" style="488" hidden="1"/>
    <col min="2299" max="2299" width="61.85546875" style="488" hidden="1"/>
    <col min="2300" max="2300" width="12.7109375" style="488" hidden="1"/>
    <col min="2301" max="2301" width="69.85546875" style="488" hidden="1"/>
    <col min="2302" max="2303" width="8.85546875" style="488" hidden="1"/>
    <col min="2304" max="2304" width="37.5703125" style="488" hidden="1"/>
    <col min="2305" max="2554" width="8.85546875" style="488" hidden="1"/>
    <col min="2555" max="2555" width="61.85546875" style="488" hidden="1"/>
    <col min="2556" max="2556" width="12.7109375" style="488" hidden="1"/>
    <col min="2557" max="2557" width="69.85546875" style="488" hidden="1"/>
    <col min="2558" max="2559" width="8.85546875" style="488" hidden="1"/>
    <col min="2560" max="2560" width="37.5703125" style="488" hidden="1"/>
    <col min="2561" max="2810" width="8.85546875" style="488" hidden="1"/>
    <col min="2811" max="2811" width="61.85546875" style="488" hidden="1"/>
    <col min="2812" max="2812" width="12.7109375" style="488" hidden="1"/>
    <col min="2813" max="2813" width="69.85546875" style="488" hidden="1"/>
    <col min="2814" max="2815" width="8.85546875" style="488" hidden="1"/>
    <col min="2816" max="2816" width="37.5703125" style="488" hidden="1"/>
    <col min="2817" max="3066" width="8.85546875" style="488" hidden="1"/>
    <col min="3067" max="3067" width="61.85546875" style="488" hidden="1"/>
    <col min="3068" max="3068" width="12.7109375" style="488" hidden="1"/>
    <col min="3069" max="3069" width="69.85546875" style="488" hidden="1"/>
    <col min="3070" max="3071" width="8.85546875" style="488" hidden="1"/>
    <col min="3072" max="3072" width="37.5703125" style="488" hidden="1"/>
    <col min="3073" max="3322" width="8.85546875" style="488" hidden="1"/>
    <col min="3323" max="3323" width="61.85546875" style="488" hidden="1"/>
    <col min="3324" max="3324" width="12.7109375" style="488" hidden="1"/>
    <col min="3325" max="3325" width="69.85546875" style="488" hidden="1"/>
    <col min="3326" max="3327" width="8.85546875" style="488" hidden="1"/>
    <col min="3328" max="3328" width="37.5703125" style="488" hidden="1"/>
    <col min="3329" max="3578" width="8.85546875" style="488" hidden="1"/>
    <col min="3579" max="3579" width="61.85546875" style="488" hidden="1"/>
    <col min="3580" max="3580" width="12.7109375" style="488" hidden="1"/>
    <col min="3581" max="3581" width="69.85546875" style="488" hidden="1"/>
    <col min="3582" max="3583" width="8.85546875" style="488" hidden="1"/>
    <col min="3584" max="3584" width="37.5703125" style="488" hidden="1"/>
    <col min="3585" max="3834" width="8.85546875" style="488" hidden="1"/>
    <col min="3835" max="3835" width="61.85546875" style="488" hidden="1"/>
    <col min="3836" max="3836" width="12.7109375" style="488" hidden="1"/>
    <col min="3837" max="3837" width="69.85546875" style="488" hidden="1"/>
    <col min="3838" max="3839" width="8.85546875" style="488" hidden="1"/>
    <col min="3840" max="3840" width="37.5703125" style="488" hidden="1"/>
    <col min="3841" max="4090" width="8.85546875" style="488" hidden="1"/>
    <col min="4091" max="4091" width="61.85546875" style="488" hidden="1"/>
    <col min="4092" max="4092" width="12.7109375" style="488" hidden="1"/>
    <col min="4093" max="4093" width="69.85546875" style="488" hidden="1"/>
    <col min="4094" max="4095" width="8.85546875" style="488" hidden="1"/>
    <col min="4096" max="4096" width="37.5703125" style="488" hidden="1"/>
    <col min="4097" max="4346" width="8.85546875" style="488" hidden="1"/>
    <col min="4347" max="4347" width="61.85546875" style="488" hidden="1"/>
    <col min="4348" max="4348" width="12.7109375" style="488" hidden="1"/>
    <col min="4349" max="4349" width="69.85546875" style="488" hidden="1"/>
    <col min="4350" max="4351" width="8.85546875" style="488" hidden="1"/>
    <col min="4352" max="4352" width="37.5703125" style="488" hidden="1"/>
    <col min="4353" max="4602" width="8.85546875" style="488" hidden="1"/>
    <col min="4603" max="4603" width="61.85546875" style="488" hidden="1"/>
    <col min="4604" max="4604" width="12.7109375" style="488" hidden="1"/>
    <col min="4605" max="4605" width="69.85546875" style="488" hidden="1"/>
    <col min="4606" max="4607" width="8.85546875" style="488" hidden="1"/>
    <col min="4608" max="4608" width="37.5703125" style="488" hidden="1"/>
    <col min="4609" max="4858" width="8.85546875" style="488" hidden="1"/>
    <col min="4859" max="4859" width="61.85546875" style="488" hidden="1"/>
    <col min="4860" max="4860" width="12.7109375" style="488" hidden="1"/>
    <col min="4861" max="4861" width="69.85546875" style="488" hidden="1"/>
    <col min="4862" max="4863" width="8.85546875" style="488" hidden="1"/>
    <col min="4864" max="4864" width="37.5703125" style="488" hidden="1"/>
    <col min="4865" max="5114" width="8.85546875" style="488" hidden="1"/>
    <col min="5115" max="5115" width="61.85546875" style="488" hidden="1"/>
    <col min="5116" max="5116" width="12.7109375" style="488" hidden="1"/>
    <col min="5117" max="5117" width="69.85546875" style="488" hidden="1"/>
    <col min="5118" max="5119" width="8.85546875" style="488" hidden="1"/>
    <col min="5120" max="5120" width="37.5703125" style="488" hidden="1"/>
    <col min="5121" max="5370" width="8.85546875" style="488" hidden="1"/>
    <col min="5371" max="5371" width="61.85546875" style="488" hidden="1"/>
    <col min="5372" max="5372" width="12.7109375" style="488" hidden="1"/>
    <col min="5373" max="5373" width="69.85546875" style="488" hidden="1"/>
    <col min="5374" max="5375" width="8.85546875" style="488" hidden="1"/>
    <col min="5376" max="5376" width="37.5703125" style="488" hidden="1"/>
    <col min="5377" max="5626" width="8.85546875" style="488" hidden="1"/>
    <col min="5627" max="5627" width="61.85546875" style="488" hidden="1"/>
    <col min="5628" max="5628" width="12.7109375" style="488" hidden="1"/>
    <col min="5629" max="5629" width="69.85546875" style="488" hidden="1"/>
    <col min="5630" max="5631" width="8.85546875" style="488" hidden="1"/>
    <col min="5632" max="5632" width="37.5703125" style="488" hidden="1"/>
    <col min="5633" max="5882" width="8.85546875" style="488" hidden="1"/>
    <col min="5883" max="5883" width="61.85546875" style="488" hidden="1"/>
    <col min="5884" max="5884" width="12.7109375" style="488" hidden="1"/>
    <col min="5885" max="5885" width="69.85546875" style="488" hidden="1"/>
    <col min="5886" max="5887" width="8.85546875" style="488" hidden="1"/>
    <col min="5888" max="5888" width="37.5703125" style="488" hidden="1"/>
    <col min="5889" max="6138" width="8.85546875" style="488" hidden="1"/>
    <col min="6139" max="6139" width="61.85546875" style="488" hidden="1"/>
    <col min="6140" max="6140" width="12.7109375" style="488" hidden="1"/>
    <col min="6141" max="6141" width="69.85546875" style="488" hidden="1"/>
    <col min="6142" max="6143" width="8.85546875" style="488" hidden="1"/>
    <col min="6144" max="6144" width="37.5703125" style="488" hidden="1"/>
    <col min="6145" max="6394" width="8.85546875" style="488" hidden="1"/>
    <col min="6395" max="6395" width="61.85546875" style="488" hidden="1"/>
    <col min="6396" max="6396" width="12.7109375" style="488" hidden="1"/>
    <col min="6397" max="6397" width="69.85546875" style="488" hidden="1"/>
    <col min="6398" max="6399" width="8.85546875" style="488" hidden="1"/>
    <col min="6400" max="6400" width="37.5703125" style="488" hidden="1"/>
    <col min="6401" max="6650" width="8.85546875" style="488" hidden="1"/>
    <col min="6651" max="6651" width="61.85546875" style="488" hidden="1"/>
    <col min="6652" max="6652" width="12.7109375" style="488" hidden="1"/>
    <col min="6653" max="6653" width="69.85546875" style="488" hidden="1"/>
    <col min="6654" max="6655" width="8.85546875" style="488" hidden="1"/>
    <col min="6656" max="6656" width="37.5703125" style="488" hidden="1"/>
    <col min="6657" max="6906" width="8.85546875" style="488" hidden="1"/>
    <col min="6907" max="6907" width="61.85546875" style="488" hidden="1"/>
    <col min="6908" max="6908" width="12.7109375" style="488" hidden="1"/>
    <col min="6909" max="6909" width="69.85546875" style="488" hidden="1"/>
    <col min="6910" max="6911" width="8.85546875" style="488" hidden="1"/>
    <col min="6912" max="6912" width="37.5703125" style="488" hidden="1"/>
    <col min="6913" max="7162" width="8.85546875" style="488" hidden="1"/>
    <col min="7163" max="7163" width="61.85546875" style="488" hidden="1"/>
    <col min="7164" max="7164" width="12.7109375" style="488" hidden="1"/>
    <col min="7165" max="7165" width="69.85546875" style="488" hidden="1"/>
    <col min="7166" max="7167" width="8.85546875" style="488" hidden="1"/>
    <col min="7168" max="7168" width="37.5703125" style="488" hidden="1"/>
    <col min="7169" max="7418" width="8.85546875" style="488" hidden="1"/>
    <col min="7419" max="7419" width="61.85546875" style="488" hidden="1"/>
    <col min="7420" max="7420" width="12.7109375" style="488" hidden="1"/>
    <col min="7421" max="7421" width="69.85546875" style="488" hidden="1"/>
    <col min="7422" max="7423" width="8.85546875" style="488" hidden="1"/>
    <col min="7424" max="7424" width="37.5703125" style="488" hidden="1"/>
    <col min="7425" max="7674" width="8.85546875" style="488" hidden="1"/>
    <col min="7675" max="7675" width="61.85546875" style="488" hidden="1"/>
    <col min="7676" max="7676" width="12.7109375" style="488" hidden="1"/>
    <col min="7677" max="7677" width="69.85546875" style="488" hidden="1"/>
    <col min="7678" max="7679" width="8.85546875" style="488" hidden="1"/>
    <col min="7680" max="7680" width="37.5703125" style="488" hidden="1"/>
    <col min="7681" max="7930" width="8.85546875" style="488" hidden="1"/>
    <col min="7931" max="7931" width="61.85546875" style="488" hidden="1"/>
    <col min="7932" max="7932" width="12.7109375" style="488" hidden="1"/>
    <col min="7933" max="7933" width="69.85546875" style="488" hidden="1"/>
    <col min="7934" max="7935" width="8.85546875" style="488" hidden="1"/>
    <col min="7936" max="7936" width="37.5703125" style="488" hidden="1"/>
    <col min="7937" max="8186" width="8.85546875" style="488" hidden="1"/>
    <col min="8187" max="8187" width="61.85546875" style="488" hidden="1"/>
    <col min="8188" max="8188" width="12.7109375" style="488" hidden="1"/>
    <col min="8189" max="8189" width="69.85546875" style="488" hidden="1"/>
    <col min="8190" max="8191" width="8.85546875" style="488" hidden="1"/>
    <col min="8192" max="8192" width="37.5703125" style="488" hidden="1"/>
    <col min="8193" max="8442" width="8.85546875" style="488" hidden="1"/>
    <col min="8443" max="8443" width="61.85546875" style="488" hidden="1"/>
    <col min="8444" max="8444" width="12.7109375" style="488" hidden="1"/>
    <col min="8445" max="8445" width="69.85546875" style="488" hidden="1"/>
    <col min="8446" max="8447" width="8.85546875" style="488" hidden="1"/>
    <col min="8448" max="8448" width="37.5703125" style="488" hidden="1"/>
    <col min="8449" max="8698" width="8.85546875" style="488" hidden="1"/>
    <col min="8699" max="8699" width="61.85546875" style="488" hidden="1"/>
    <col min="8700" max="8700" width="12.7109375" style="488" hidden="1"/>
    <col min="8701" max="8701" width="69.85546875" style="488" hidden="1"/>
    <col min="8702" max="8703" width="8.85546875" style="488" hidden="1"/>
    <col min="8704" max="8704" width="37.5703125" style="488" hidden="1"/>
    <col min="8705" max="8954" width="8.85546875" style="488" hidden="1"/>
    <col min="8955" max="8955" width="61.85546875" style="488" hidden="1"/>
    <col min="8956" max="8956" width="12.7109375" style="488" hidden="1"/>
    <col min="8957" max="8957" width="69.85546875" style="488" hidden="1"/>
    <col min="8958" max="8959" width="8.85546875" style="488" hidden="1"/>
    <col min="8960" max="8960" width="37.5703125" style="488" hidden="1"/>
    <col min="8961" max="9210" width="8.85546875" style="488" hidden="1"/>
    <col min="9211" max="9211" width="61.85546875" style="488" hidden="1"/>
    <col min="9212" max="9212" width="12.7109375" style="488" hidden="1"/>
    <col min="9213" max="9213" width="69.85546875" style="488" hidden="1"/>
    <col min="9214" max="9215" width="8.85546875" style="488" hidden="1"/>
    <col min="9216" max="9216" width="37.5703125" style="488" hidden="1"/>
    <col min="9217" max="9466" width="8.85546875" style="488" hidden="1"/>
    <col min="9467" max="9467" width="61.85546875" style="488" hidden="1"/>
    <col min="9468" max="9468" width="12.7109375" style="488" hidden="1"/>
    <col min="9469" max="9469" width="69.85546875" style="488" hidden="1"/>
    <col min="9470" max="9471" width="8.85546875" style="488" hidden="1"/>
    <col min="9472" max="9472" width="37.5703125" style="488" hidden="1"/>
    <col min="9473" max="9722" width="8.85546875" style="488" hidden="1"/>
    <col min="9723" max="9723" width="61.85546875" style="488" hidden="1"/>
    <col min="9724" max="9724" width="12.7109375" style="488" hidden="1"/>
    <col min="9725" max="9725" width="69.85546875" style="488" hidden="1"/>
    <col min="9726" max="9727" width="8.85546875" style="488" hidden="1"/>
    <col min="9728" max="9728" width="37.5703125" style="488" hidden="1"/>
    <col min="9729" max="9978" width="8.85546875" style="488" hidden="1"/>
    <col min="9979" max="9979" width="61.85546875" style="488" hidden="1"/>
    <col min="9980" max="9980" width="12.7109375" style="488" hidden="1"/>
    <col min="9981" max="9981" width="69.85546875" style="488" hidden="1"/>
    <col min="9982" max="9983" width="8.85546875" style="488" hidden="1"/>
    <col min="9984" max="9984" width="37.5703125" style="488" hidden="1"/>
    <col min="9985" max="10234" width="8.85546875" style="488" hidden="1"/>
    <col min="10235" max="10235" width="61.85546875" style="488" hidden="1"/>
    <col min="10236" max="10236" width="12.7109375" style="488" hidden="1"/>
    <col min="10237" max="10237" width="69.85546875" style="488" hidden="1"/>
    <col min="10238" max="10239" width="8.85546875" style="488" hidden="1"/>
    <col min="10240" max="10240" width="37.5703125" style="488" hidden="1"/>
    <col min="10241" max="10490" width="8.85546875" style="488" hidden="1"/>
    <col min="10491" max="10491" width="61.85546875" style="488" hidden="1"/>
    <col min="10492" max="10492" width="12.7109375" style="488" hidden="1"/>
    <col min="10493" max="10493" width="69.85546875" style="488" hidden="1"/>
    <col min="10494" max="10495" width="8.85546875" style="488" hidden="1"/>
    <col min="10496" max="10496" width="37.5703125" style="488" hidden="1"/>
    <col min="10497" max="10746" width="8.85546875" style="488" hidden="1"/>
    <col min="10747" max="10747" width="61.85546875" style="488" hidden="1"/>
    <col min="10748" max="10748" width="12.7109375" style="488" hidden="1"/>
    <col min="10749" max="10749" width="69.85546875" style="488" hidden="1"/>
    <col min="10750" max="10751" width="8.85546875" style="488" hidden="1"/>
    <col min="10752" max="10752" width="37.5703125" style="488" hidden="1"/>
    <col min="10753" max="11002" width="8.85546875" style="488" hidden="1"/>
    <col min="11003" max="11003" width="61.85546875" style="488" hidden="1"/>
    <col min="11004" max="11004" width="12.7109375" style="488" hidden="1"/>
    <col min="11005" max="11005" width="69.85546875" style="488" hidden="1"/>
    <col min="11006" max="11007" width="8.85546875" style="488" hidden="1"/>
    <col min="11008" max="11008" width="37.5703125" style="488" hidden="1"/>
    <col min="11009" max="11258" width="8.85546875" style="488" hidden="1"/>
    <col min="11259" max="11259" width="61.85546875" style="488" hidden="1"/>
    <col min="11260" max="11260" width="12.7109375" style="488" hidden="1"/>
    <col min="11261" max="11261" width="69.85546875" style="488" hidden="1"/>
    <col min="11262" max="11263" width="8.85546875" style="488" hidden="1"/>
    <col min="11264" max="11264" width="37.5703125" style="488" hidden="1"/>
    <col min="11265" max="11514" width="8.85546875" style="488" hidden="1"/>
    <col min="11515" max="11515" width="61.85546875" style="488" hidden="1"/>
    <col min="11516" max="11516" width="12.7109375" style="488" hidden="1"/>
    <col min="11517" max="11517" width="69.85546875" style="488" hidden="1"/>
    <col min="11518" max="11519" width="8.85546875" style="488" hidden="1"/>
    <col min="11520" max="11520" width="37.5703125" style="488" hidden="1"/>
    <col min="11521" max="11770" width="8.85546875" style="488" hidden="1"/>
    <col min="11771" max="11771" width="61.85546875" style="488" hidden="1"/>
    <col min="11772" max="11772" width="12.7109375" style="488" hidden="1"/>
    <col min="11773" max="11773" width="69.85546875" style="488" hidden="1"/>
    <col min="11774" max="11775" width="8.85546875" style="488" hidden="1"/>
    <col min="11776" max="11776" width="37.5703125" style="488" hidden="1"/>
    <col min="11777" max="12026" width="8.85546875" style="488" hidden="1"/>
    <col min="12027" max="12027" width="61.85546875" style="488" hidden="1"/>
    <col min="12028" max="12028" width="12.7109375" style="488" hidden="1"/>
    <col min="12029" max="12029" width="69.85546875" style="488" hidden="1"/>
    <col min="12030" max="12031" width="8.85546875" style="488" hidden="1"/>
    <col min="12032" max="12032" width="37.5703125" style="488" hidden="1"/>
    <col min="12033" max="12282" width="8.85546875" style="488" hidden="1"/>
    <col min="12283" max="12283" width="61.85546875" style="488" hidden="1"/>
    <col min="12284" max="12284" width="12.7109375" style="488" hidden="1"/>
    <col min="12285" max="12285" width="69.85546875" style="488" hidden="1"/>
    <col min="12286" max="12287" width="8.85546875" style="488" hidden="1"/>
    <col min="12288" max="12288" width="37.5703125" style="488" hidden="1"/>
    <col min="12289" max="12538" width="8.85546875" style="488" hidden="1"/>
    <col min="12539" max="12539" width="61.85546875" style="488" hidden="1"/>
    <col min="12540" max="12540" width="12.7109375" style="488" hidden="1"/>
    <col min="12541" max="12541" width="69.85546875" style="488" hidden="1"/>
    <col min="12542" max="12543" width="8.85546875" style="488" hidden="1"/>
    <col min="12544" max="12544" width="37.5703125" style="488" hidden="1"/>
    <col min="12545" max="12794" width="8.85546875" style="488" hidden="1"/>
    <col min="12795" max="12795" width="61.85546875" style="488" hidden="1"/>
    <col min="12796" max="12796" width="12.7109375" style="488" hidden="1"/>
    <col min="12797" max="12797" width="69.85546875" style="488" hidden="1"/>
    <col min="12798" max="12799" width="8.85546875" style="488" hidden="1"/>
    <col min="12800" max="12800" width="37.5703125" style="488" hidden="1"/>
    <col min="12801" max="13050" width="8.85546875" style="488" hidden="1"/>
    <col min="13051" max="13051" width="61.85546875" style="488" hidden="1"/>
    <col min="13052" max="13052" width="12.7109375" style="488" hidden="1"/>
    <col min="13053" max="13053" width="69.85546875" style="488" hidden="1"/>
    <col min="13054" max="13055" width="8.85546875" style="488" hidden="1"/>
    <col min="13056" max="13056" width="37.5703125" style="488" hidden="1"/>
    <col min="13057" max="13306" width="8.85546875" style="488" hidden="1"/>
    <col min="13307" max="13307" width="61.85546875" style="488" hidden="1"/>
    <col min="13308" max="13308" width="12.7109375" style="488" hidden="1"/>
    <col min="13309" max="13309" width="69.85546875" style="488" hidden="1"/>
    <col min="13310" max="13311" width="8.85546875" style="488" hidden="1"/>
    <col min="13312" max="13312" width="37.5703125" style="488" hidden="1"/>
    <col min="13313" max="13562" width="8.85546875" style="488" hidden="1"/>
    <col min="13563" max="13563" width="61.85546875" style="488" hidden="1"/>
    <col min="13564" max="13564" width="12.7109375" style="488" hidden="1"/>
    <col min="13565" max="13565" width="69.85546875" style="488" hidden="1"/>
    <col min="13566" max="13567" width="8.85546875" style="488" hidden="1"/>
    <col min="13568" max="13568" width="37.5703125" style="488" hidden="1"/>
    <col min="13569" max="13818" width="8.85546875" style="488" hidden="1"/>
    <col min="13819" max="13819" width="61.85546875" style="488" hidden="1"/>
    <col min="13820" max="13820" width="12.7109375" style="488" hidden="1"/>
    <col min="13821" max="13821" width="69.85546875" style="488" hidden="1"/>
    <col min="13822" max="13823" width="8.85546875" style="488" hidden="1"/>
    <col min="13824" max="13824" width="37.5703125" style="488" hidden="1"/>
    <col min="13825" max="14074" width="8.85546875" style="488" hidden="1"/>
    <col min="14075" max="14075" width="61.85546875" style="488" hidden="1"/>
    <col min="14076" max="14076" width="12.7109375" style="488" hidden="1"/>
    <col min="14077" max="14077" width="69.85546875" style="488" hidden="1"/>
    <col min="14078" max="14079" width="8.85546875" style="488" hidden="1"/>
    <col min="14080" max="14080" width="37.5703125" style="488" hidden="1"/>
    <col min="14081" max="14330" width="8.85546875" style="488" hidden="1"/>
    <col min="14331" max="14331" width="61.85546875" style="488" hidden="1"/>
    <col min="14332" max="14332" width="12.7109375" style="488" hidden="1"/>
    <col min="14333" max="14333" width="69.85546875" style="488" hidden="1"/>
    <col min="14334" max="14335" width="8.85546875" style="488" hidden="1"/>
    <col min="14336" max="14336" width="37.5703125" style="488" hidden="1"/>
    <col min="14337" max="14586" width="8.85546875" style="488" hidden="1"/>
    <col min="14587" max="14587" width="61.85546875" style="488" hidden="1"/>
    <col min="14588" max="14588" width="12.7109375" style="488" hidden="1"/>
    <col min="14589" max="14589" width="69.85546875" style="488" hidden="1"/>
    <col min="14590" max="14591" width="8.85546875" style="488" hidden="1"/>
    <col min="14592" max="14592" width="37.5703125" style="488" hidden="1"/>
    <col min="14593" max="14842" width="8.85546875" style="488" hidden="1"/>
    <col min="14843" max="14843" width="61.85546875" style="488" hidden="1"/>
    <col min="14844" max="14844" width="12.7109375" style="488" hidden="1"/>
    <col min="14845" max="14845" width="69.85546875" style="488" hidden="1"/>
    <col min="14846" max="14847" width="8.85546875" style="488" hidden="1"/>
    <col min="14848" max="14848" width="37.5703125" style="488" hidden="1"/>
    <col min="14849" max="15098" width="8.85546875" style="488" hidden="1"/>
    <col min="15099" max="15099" width="61.85546875" style="488" hidden="1"/>
    <col min="15100" max="15100" width="12.7109375" style="488" hidden="1"/>
    <col min="15101" max="15101" width="69.85546875" style="488" hidden="1"/>
    <col min="15102" max="15103" width="8.85546875" style="488" hidden="1"/>
    <col min="15104" max="15104" width="37.5703125" style="488" hidden="1"/>
    <col min="15105" max="15354" width="8.85546875" style="488" hidden="1"/>
    <col min="15355" max="15355" width="61.85546875" style="488" hidden="1"/>
    <col min="15356" max="15356" width="12.7109375" style="488" hidden="1"/>
    <col min="15357" max="15357" width="69.85546875" style="488" hidden="1"/>
    <col min="15358" max="15359" width="8.85546875" style="488" hidden="1"/>
    <col min="15360" max="15360" width="37.5703125" style="488" hidden="1"/>
    <col min="15361" max="15610" width="8.85546875" style="488" hidden="1"/>
    <col min="15611" max="15611" width="61.85546875" style="488" hidden="1"/>
    <col min="15612" max="15612" width="12.7109375" style="488" hidden="1"/>
    <col min="15613" max="15613" width="69.85546875" style="488" hidden="1"/>
    <col min="15614" max="15615" width="8.85546875" style="488" hidden="1"/>
    <col min="15616" max="15616" width="37.5703125" style="488" hidden="1"/>
    <col min="15617" max="15866" width="8.85546875" style="488" hidden="1"/>
    <col min="15867" max="15867" width="61.85546875" style="488" hidden="1"/>
    <col min="15868" max="15868" width="12.7109375" style="488" hidden="1"/>
    <col min="15869" max="15869" width="69.85546875" style="488" hidden="1"/>
    <col min="15870" max="15871" width="8.85546875" style="488" hidden="1"/>
    <col min="15872" max="15872" width="37.5703125" style="488" hidden="1"/>
    <col min="15873" max="16122" width="8.85546875" style="488" hidden="1"/>
    <col min="16123" max="16123" width="61.85546875" style="488" hidden="1"/>
    <col min="16124" max="16124" width="12.7109375" style="488" hidden="1"/>
    <col min="16125" max="16125" width="69.85546875" style="488" hidden="1"/>
    <col min="16126" max="16127" width="8.85546875" style="488" hidden="1"/>
    <col min="16128" max="16128" width="37.5703125" style="488" hidden="1"/>
    <col min="16129" max="16384" width="8.85546875" style="488" hidden="1"/>
  </cols>
  <sheetData>
    <row r="1" spans="2:6"/>
    <row r="2" spans="2:6"/>
    <row r="3" spans="2:6"/>
    <row r="4" spans="2:6" ht="13.5" thickBot="1"/>
    <row r="5" spans="2:6" ht="9.9499999999999993" customHeight="1">
      <c r="B5" s="1103"/>
      <c r="C5" s="1104"/>
      <c r="D5" s="1104"/>
      <c r="E5" s="1105"/>
    </row>
    <row r="6" spans="2:6" ht="23.1" customHeight="1">
      <c r="B6" s="1113" t="s">
        <v>151</v>
      </c>
      <c r="C6" s="1114"/>
      <c r="D6" s="1114"/>
      <c r="E6" s="1115"/>
    </row>
    <row r="7" spans="2:6" ht="9.9499999999999993" customHeight="1" thickBot="1">
      <c r="B7" s="880"/>
      <c r="C7" s="881"/>
      <c r="D7" s="881"/>
      <c r="E7" s="882"/>
    </row>
    <row r="8" spans="2:6" ht="12.75" customHeight="1">
      <c r="B8" s="883"/>
      <c r="C8" s="883"/>
      <c r="D8" s="884"/>
      <c r="E8" s="884"/>
    </row>
    <row r="9" spans="2:6" ht="18.75">
      <c r="B9" s="1106" t="s">
        <v>335</v>
      </c>
      <c r="C9" s="1106"/>
      <c r="D9" s="490" t="s">
        <v>213</v>
      </c>
      <c r="E9" s="932"/>
      <c r="F9" s="883"/>
    </row>
    <row r="10" spans="2:6" ht="12.75" customHeight="1">
      <c r="B10" s="883"/>
      <c r="C10" s="883"/>
      <c r="D10" s="495"/>
      <c r="E10" s="884"/>
    </row>
    <row r="11" spans="2:6" ht="15" hidden="1" customHeight="1">
      <c r="B11" s="1186"/>
      <c r="C11" s="1187"/>
      <c r="D11" s="1187"/>
      <c r="E11" s="1188"/>
    </row>
    <row r="12" spans="2:6" ht="15" hidden="1" customHeight="1">
      <c r="B12" s="1189"/>
      <c r="C12" s="1190"/>
      <c r="D12" s="1190"/>
      <c r="E12" s="1191"/>
    </row>
    <row r="13" spans="2:6" s="886" customFormat="1" ht="15">
      <c r="B13" s="762" t="s">
        <v>203</v>
      </c>
      <c r="C13" s="496"/>
      <c r="D13" s="496"/>
      <c r="E13" s="497"/>
    </row>
    <row r="14" spans="2:6" s="886" customFormat="1" ht="15">
      <c r="B14" s="763"/>
      <c r="C14" s="764" t="s">
        <v>387</v>
      </c>
      <c r="D14" s="765" t="s">
        <v>111</v>
      </c>
      <c r="E14" s="494" t="s">
        <v>150</v>
      </c>
    </row>
    <row r="15" spans="2:6" ht="25.5" customHeight="1">
      <c r="B15" s="766" t="s">
        <v>398</v>
      </c>
      <c r="C15" s="767" t="s">
        <v>152</v>
      </c>
      <c r="D15" s="768" t="s">
        <v>153</v>
      </c>
      <c r="E15" s="152"/>
    </row>
    <row r="16" spans="2:6" ht="38.25">
      <c r="B16" s="766" t="s">
        <v>112</v>
      </c>
      <c r="C16" s="767" t="s">
        <v>393</v>
      </c>
      <c r="D16" s="768" t="s">
        <v>154</v>
      </c>
      <c r="E16" s="152"/>
    </row>
    <row r="17" ht="12.75" customHeight="1"/>
    <row r="18"/>
    <row r="19" hidden="1"/>
    <row r="20" hidden="1"/>
    <row r="21" hidden="1"/>
    <row r="22" hidden="1"/>
    <row r="23" hidden="1"/>
    <row r="24" hidden="1"/>
  </sheetData>
  <sheetProtection selectLockedCells="1"/>
  <mergeCells count="4">
    <mergeCell ref="B5:E5"/>
    <mergeCell ref="B9:C9"/>
    <mergeCell ref="B11:E12"/>
    <mergeCell ref="B6:E6"/>
  </mergeCells>
  <conditionalFormatting sqref="D9">
    <cfRule type="cellIs" dxfId="94" priority="5" operator="equal">
      <formula>"Selection Required"</formula>
    </cfRule>
  </conditionalFormatting>
  <dataValidations count="3">
    <dataValidation type="list" allowBlank="1" showInputMessage="1" showErrorMessage="1" sqref="WVD983053:WVE983053 C65549:E65549 IR65549:IS65549 SN65549:SO65549 ACJ65549:ACK65549 AMF65549:AMG65549 AWB65549:AWC65549 BFX65549:BFY65549 BPT65549:BPU65549 BZP65549:BZQ65549 CJL65549:CJM65549 CTH65549:CTI65549 DDD65549:DDE65549 DMZ65549:DNA65549 DWV65549:DWW65549 EGR65549:EGS65549 EQN65549:EQO65549 FAJ65549:FAK65549 FKF65549:FKG65549 FUB65549:FUC65549 GDX65549:GDY65549 GNT65549:GNU65549 GXP65549:GXQ65549 HHL65549:HHM65549 HRH65549:HRI65549 IBD65549:IBE65549 IKZ65549:ILA65549 IUV65549:IUW65549 JER65549:JES65549 JON65549:JOO65549 JYJ65549:JYK65549 KIF65549:KIG65549 KSB65549:KSC65549 LBX65549:LBY65549 LLT65549:LLU65549 LVP65549:LVQ65549 MFL65549:MFM65549 MPH65549:MPI65549 MZD65549:MZE65549 NIZ65549:NJA65549 NSV65549:NSW65549 OCR65549:OCS65549 OMN65549:OMO65549 OWJ65549:OWK65549 PGF65549:PGG65549 PQB65549:PQC65549 PZX65549:PZY65549 QJT65549:QJU65549 QTP65549:QTQ65549 RDL65549:RDM65549 RNH65549:RNI65549 RXD65549:RXE65549 SGZ65549:SHA65549 SQV65549:SQW65549 TAR65549:TAS65549 TKN65549:TKO65549 TUJ65549:TUK65549 UEF65549:UEG65549 UOB65549:UOC65549 UXX65549:UXY65549 VHT65549:VHU65549 VRP65549:VRQ65549 WBL65549:WBM65549 WLH65549:WLI65549 WVD65549:WVE65549 C131085:E131085 IR131085:IS131085 SN131085:SO131085 ACJ131085:ACK131085 AMF131085:AMG131085 AWB131085:AWC131085 BFX131085:BFY131085 BPT131085:BPU131085 BZP131085:BZQ131085 CJL131085:CJM131085 CTH131085:CTI131085 DDD131085:DDE131085 DMZ131085:DNA131085 DWV131085:DWW131085 EGR131085:EGS131085 EQN131085:EQO131085 FAJ131085:FAK131085 FKF131085:FKG131085 FUB131085:FUC131085 GDX131085:GDY131085 GNT131085:GNU131085 GXP131085:GXQ131085 HHL131085:HHM131085 HRH131085:HRI131085 IBD131085:IBE131085 IKZ131085:ILA131085 IUV131085:IUW131085 JER131085:JES131085 JON131085:JOO131085 JYJ131085:JYK131085 KIF131085:KIG131085 KSB131085:KSC131085 LBX131085:LBY131085 LLT131085:LLU131085 LVP131085:LVQ131085 MFL131085:MFM131085 MPH131085:MPI131085 MZD131085:MZE131085 NIZ131085:NJA131085 NSV131085:NSW131085 OCR131085:OCS131085 OMN131085:OMO131085 OWJ131085:OWK131085 PGF131085:PGG131085 PQB131085:PQC131085 PZX131085:PZY131085 QJT131085:QJU131085 QTP131085:QTQ131085 RDL131085:RDM131085 RNH131085:RNI131085 RXD131085:RXE131085 SGZ131085:SHA131085 SQV131085:SQW131085 TAR131085:TAS131085 TKN131085:TKO131085 TUJ131085:TUK131085 UEF131085:UEG131085 UOB131085:UOC131085 UXX131085:UXY131085 VHT131085:VHU131085 VRP131085:VRQ131085 WBL131085:WBM131085 WLH131085:WLI131085 WVD131085:WVE131085 C196621:E196621 IR196621:IS196621 SN196621:SO196621 ACJ196621:ACK196621 AMF196621:AMG196621 AWB196621:AWC196621 BFX196621:BFY196621 BPT196621:BPU196621 BZP196621:BZQ196621 CJL196621:CJM196621 CTH196621:CTI196621 DDD196621:DDE196621 DMZ196621:DNA196621 DWV196621:DWW196621 EGR196621:EGS196621 EQN196621:EQO196621 FAJ196621:FAK196621 FKF196621:FKG196621 FUB196621:FUC196621 GDX196621:GDY196621 GNT196621:GNU196621 GXP196621:GXQ196621 HHL196621:HHM196621 HRH196621:HRI196621 IBD196621:IBE196621 IKZ196621:ILA196621 IUV196621:IUW196621 JER196621:JES196621 JON196621:JOO196621 JYJ196621:JYK196621 KIF196621:KIG196621 KSB196621:KSC196621 LBX196621:LBY196621 LLT196621:LLU196621 LVP196621:LVQ196621 MFL196621:MFM196621 MPH196621:MPI196621 MZD196621:MZE196621 NIZ196621:NJA196621 NSV196621:NSW196621 OCR196621:OCS196621 OMN196621:OMO196621 OWJ196621:OWK196621 PGF196621:PGG196621 PQB196621:PQC196621 PZX196621:PZY196621 QJT196621:QJU196621 QTP196621:QTQ196621 RDL196621:RDM196621 RNH196621:RNI196621 RXD196621:RXE196621 SGZ196621:SHA196621 SQV196621:SQW196621 TAR196621:TAS196621 TKN196621:TKO196621 TUJ196621:TUK196621 UEF196621:UEG196621 UOB196621:UOC196621 UXX196621:UXY196621 VHT196621:VHU196621 VRP196621:VRQ196621 WBL196621:WBM196621 WLH196621:WLI196621 WVD196621:WVE196621 C262157:E262157 IR262157:IS262157 SN262157:SO262157 ACJ262157:ACK262157 AMF262157:AMG262157 AWB262157:AWC262157 BFX262157:BFY262157 BPT262157:BPU262157 BZP262157:BZQ262157 CJL262157:CJM262157 CTH262157:CTI262157 DDD262157:DDE262157 DMZ262157:DNA262157 DWV262157:DWW262157 EGR262157:EGS262157 EQN262157:EQO262157 FAJ262157:FAK262157 FKF262157:FKG262157 FUB262157:FUC262157 GDX262157:GDY262157 GNT262157:GNU262157 GXP262157:GXQ262157 HHL262157:HHM262157 HRH262157:HRI262157 IBD262157:IBE262157 IKZ262157:ILA262157 IUV262157:IUW262157 JER262157:JES262157 JON262157:JOO262157 JYJ262157:JYK262157 KIF262157:KIG262157 KSB262157:KSC262157 LBX262157:LBY262157 LLT262157:LLU262157 LVP262157:LVQ262157 MFL262157:MFM262157 MPH262157:MPI262157 MZD262157:MZE262157 NIZ262157:NJA262157 NSV262157:NSW262157 OCR262157:OCS262157 OMN262157:OMO262157 OWJ262157:OWK262157 PGF262157:PGG262157 PQB262157:PQC262157 PZX262157:PZY262157 QJT262157:QJU262157 QTP262157:QTQ262157 RDL262157:RDM262157 RNH262157:RNI262157 RXD262157:RXE262157 SGZ262157:SHA262157 SQV262157:SQW262157 TAR262157:TAS262157 TKN262157:TKO262157 TUJ262157:TUK262157 UEF262157:UEG262157 UOB262157:UOC262157 UXX262157:UXY262157 VHT262157:VHU262157 VRP262157:VRQ262157 WBL262157:WBM262157 WLH262157:WLI262157 WVD262157:WVE262157 C327693:E327693 IR327693:IS327693 SN327693:SO327693 ACJ327693:ACK327693 AMF327693:AMG327693 AWB327693:AWC327693 BFX327693:BFY327693 BPT327693:BPU327693 BZP327693:BZQ327693 CJL327693:CJM327693 CTH327693:CTI327693 DDD327693:DDE327693 DMZ327693:DNA327693 DWV327693:DWW327693 EGR327693:EGS327693 EQN327693:EQO327693 FAJ327693:FAK327693 FKF327693:FKG327693 FUB327693:FUC327693 GDX327693:GDY327693 GNT327693:GNU327693 GXP327693:GXQ327693 HHL327693:HHM327693 HRH327693:HRI327693 IBD327693:IBE327693 IKZ327693:ILA327693 IUV327693:IUW327693 JER327693:JES327693 JON327693:JOO327693 JYJ327693:JYK327693 KIF327693:KIG327693 KSB327693:KSC327693 LBX327693:LBY327693 LLT327693:LLU327693 LVP327693:LVQ327693 MFL327693:MFM327693 MPH327693:MPI327693 MZD327693:MZE327693 NIZ327693:NJA327693 NSV327693:NSW327693 OCR327693:OCS327693 OMN327693:OMO327693 OWJ327693:OWK327693 PGF327693:PGG327693 PQB327693:PQC327693 PZX327693:PZY327693 QJT327693:QJU327693 QTP327693:QTQ327693 RDL327693:RDM327693 RNH327693:RNI327693 RXD327693:RXE327693 SGZ327693:SHA327693 SQV327693:SQW327693 TAR327693:TAS327693 TKN327693:TKO327693 TUJ327693:TUK327693 UEF327693:UEG327693 UOB327693:UOC327693 UXX327693:UXY327693 VHT327693:VHU327693 VRP327693:VRQ327693 WBL327693:WBM327693 WLH327693:WLI327693 WVD327693:WVE327693 C393229:E393229 IR393229:IS393229 SN393229:SO393229 ACJ393229:ACK393229 AMF393229:AMG393229 AWB393229:AWC393229 BFX393229:BFY393229 BPT393229:BPU393229 BZP393229:BZQ393229 CJL393229:CJM393229 CTH393229:CTI393229 DDD393229:DDE393229 DMZ393229:DNA393229 DWV393229:DWW393229 EGR393229:EGS393229 EQN393229:EQO393229 FAJ393229:FAK393229 FKF393229:FKG393229 FUB393229:FUC393229 GDX393229:GDY393229 GNT393229:GNU393229 GXP393229:GXQ393229 HHL393229:HHM393229 HRH393229:HRI393229 IBD393229:IBE393229 IKZ393229:ILA393229 IUV393229:IUW393229 JER393229:JES393229 JON393229:JOO393229 JYJ393229:JYK393229 KIF393229:KIG393229 KSB393229:KSC393229 LBX393229:LBY393229 LLT393229:LLU393229 LVP393229:LVQ393229 MFL393229:MFM393229 MPH393229:MPI393229 MZD393229:MZE393229 NIZ393229:NJA393229 NSV393229:NSW393229 OCR393229:OCS393229 OMN393229:OMO393229 OWJ393229:OWK393229 PGF393229:PGG393229 PQB393229:PQC393229 PZX393229:PZY393229 QJT393229:QJU393229 QTP393229:QTQ393229 RDL393229:RDM393229 RNH393229:RNI393229 RXD393229:RXE393229 SGZ393229:SHA393229 SQV393229:SQW393229 TAR393229:TAS393229 TKN393229:TKO393229 TUJ393229:TUK393229 UEF393229:UEG393229 UOB393229:UOC393229 UXX393229:UXY393229 VHT393229:VHU393229 VRP393229:VRQ393229 WBL393229:WBM393229 WLH393229:WLI393229 WVD393229:WVE393229 C458765:E458765 IR458765:IS458765 SN458765:SO458765 ACJ458765:ACK458765 AMF458765:AMG458765 AWB458765:AWC458765 BFX458765:BFY458765 BPT458765:BPU458765 BZP458765:BZQ458765 CJL458765:CJM458765 CTH458765:CTI458765 DDD458765:DDE458765 DMZ458765:DNA458765 DWV458765:DWW458765 EGR458765:EGS458765 EQN458765:EQO458765 FAJ458765:FAK458765 FKF458765:FKG458765 FUB458765:FUC458765 GDX458765:GDY458765 GNT458765:GNU458765 GXP458765:GXQ458765 HHL458765:HHM458765 HRH458765:HRI458765 IBD458765:IBE458765 IKZ458765:ILA458765 IUV458765:IUW458765 JER458765:JES458765 JON458765:JOO458765 JYJ458765:JYK458765 KIF458765:KIG458765 KSB458765:KSC458765 LBX458765:LBY458765 LLT458765:LLU458765 LVP458765:LVQ458765 MFL458765:MFM458765 MPH458765:MPI458765 MZD458765:MZE458765 NIZ458765:NJA458765 NSV458765:NSW458765 OCR458765:OCS458765 OMN458765:OMO458765 OWJ458765:OWK458765 PGF458765:PGG458765 PQB458765:PQC458765 PZX458765:PZY458765 QJT458765:QJU458765 QTP458765:QTQ458765 RDL458765:RDM458765 RNH458765:RNI458765 RXD458765:RXE458765 SGZ458765:SHA458765 SQV458765:SQW458765 TAR458765:TAS458765 TKN458765:TKO458765 TUJ458765:TUK458765 UEF458765:UEG458765 UOB458765:UOC458765 UXX458765:UXY458765 VHT458765:VHU458765 VRP458765:VRQ458765 WBL458765:WBM458765 WLH458765:WLI458765 WVD458765:WVE458765 C524301:E524301 IR524301:IS524301 SN524301:SO524301 ACJ524301:ACK524301 AMF524301:AMG524301 AWB524301:AWC524301 BFX524301:BFY524301 BPT524301:BPU524301 BZP524301:BZQ524301 CJL524301:CJM524301 CTH524301:CTI524301 DDD524301:DDE524301 DMZ524301:DNA524301 DWV524301:DWW524301 EGR524301:EGS524301 EQN524301:EQO524301 FAJ524301:FAK524301 FKF524301:FKG524301 FUB524301:FUC524301 GDX524301:GDY524301 GNT524301:GNU524301 GXP524301:GXQ524301 HHL524301:HHM524301 HRH524301:HRI524301 IBD524301:IBE524301 IKZ524301:ILA524301 IUV524301:IUW524301 JER524301:JES524301 JON524301:JOO524301 JYJ524301:JYK524301 KIF524301:KIG524301 KSB524301:KSC524301 LBX524301:LBY524301 LLT524301:LLU524301 LVP524301:LVQ524301 MFL524301:MFM524301 MPH524301:MPI524301 MZD524301:MZE524301 NIZ524301:NJA524301 NSV524301:NSW524301 OCR524301:OCS524301 OMN524301:OMO524301 OWJ524301:OWK524301 PGF524301:PGG524301 PQB524301:PQC524301 PZX524301:PZY524301 QJT524301:QJU524301 QTP524301:QTQ524301 RDL524301:RDM524301 RNH524301:RNI524301 RXD524301:RXE524301 SGZ524301:SHA524301 SQV524301:SQW524301 TAR524301:TAS524301 TKN524301:TKO524301 TUJ524301:TUK524301 UEF524301:UEG524301 UOB524301:UOC524301 UXX524301:UXY524301 VHT524301:VHU524301 VRP524301:VRQ524301 WBL524301:WBM524301 WLH524301:WLI524301 WVD524301:WVE524301 C589837:E589837 IR589837:IS589837 SN589837:SO589837 ACJ589837:ACK589837 AMF589837:AMG589837 AWB589837:AWC589837 BFX589837:BFY589837 BPT589837:BPU589837 BZP589837:BZQ589837 CJL589837:CJM589837 CTH589837:CTI589837 DDD589837:DDE589837 DMZ589837:DNA589837 DWV589837:DWW589837 EGR589837:EGS589837 EQN589837:EQO589837 FAJ589837:FAK589837 FKF589837:FKG589837 FUB589837:FUC589837 GDX589837:GDY589837 GNT589837:GNU589837 GXP589837:GXQ589837 HHL589837:HHM589837 HRH589837:HRI589837 IBD589837:IBE589837 IKZ589837:ILA589837 IUV589837:IUW589837 JER589837:JES589837 JON589837:JOO589837 JYJ589837:JYK589837 KIF589837:KIG589837 KSB589837:KSC589837 LBX589837:LBY589837 LLT589837:LLU589837 LVP589837:LVQ589837 MFL589837:MFM589837 MPH589837:MPI589837 MZD589837:MZE589837 NIZ589837:NJA589837 NSV589837:NSW589837 OCR589837:OCS589837 OMN589837:OMO589837 OWJ589837:OWK589837 PGF589837:PGG589837 PQB589837:PQC589837 PZX589837:PZY589837 QJT589837:QJU589837 QTP589837:QTQ589837 RDL589837:RDM589837 RNH589837:RNI589837 RXD589837:RXE589837 SGZ589837:SHA589837 SQV589837:SQW589837 TAR589837:TAS589837 TKN589837:TKO589837 TUJ589837:TUK589837 UEF589837:UEG589837 UOB589837:UOC589837 UXX589837:UXY589837 VHT589837:VHU589837 VRP589837:VRQ589837 WBL589837:WBM589837 WLH589837:WLI589837 WVD589837:WVE589837 C655373:E655373 IR655373:IS655373 SN655373:SO655373 ACJ655373:ACK655373 AMF655373:AMG655373 AWB655373:AWC655373 BFX655373:BFY655373 BPT655373:BPU655373 BZP655373:BZQ655373 CJL655373:CJM655373 CTH655373:CTI655373 DDD655373:DDE655373 DMZ655373:DNA655373 DWV655373:DWW655373 EGR655373:EGS655373 EQN655373:EQO655373 FAJ655373:FAK655373 FKF655373:FKG655373 FUB655373:FUC655373 GDX655373:GDY655373 GNT655373:GNU655373 GXP655373:GXQ655373 HHL655373:HHM655373 HRH655373:HRI655373 IBD655373:IBE655373 IKZ655373:ILA655373 IUV655373:IUW655373 JER655373:JES655373 JON655373:JOO655373 JYJ655373:JYK655373 KIF655373:KIG655373 KSB655373:KSC655373 LBX655373:LBY655373 LLT655373:LLU655373 LVP655373:LVQ655373 MFL655373:MFM655373 MPH655373:MPI655373 MZD655373:MZE655373 NIZ655373:NJA655373 NSV655373:NSW655373 OCR655373:OCS655373 OMN655373:OMO655373 OWJ655373:OWK655373 PGF655373:PGG655373 PQB655373:PQC655373 PZX655373:PZY655373 QJT655373:QJU655373 QTP655373:QTQ655373 RDL655373:RDM655373 RNH655373:RNI655373 RXD655373:RXE655373 SGZ655373:SHA655373 SQV655373:SQW655373 TAR655373:TAS655373 TKN655373:TKO655373 TUJ655373:TUK655373 UEF655373:UEG655373 UOB655373:UOC655373 UXX655373:UXY655373 VHT655373:VHU655373 VRP655373:VRQ655373 WBL655373:WBM655373 WLH655373:WLI655373 WVD655373:WVE655373 C720909:E720909 IR720909:IS720909 SN720909:SO720909 ACJ720909:ACK720909 AMF720909:AMG720909 AWB720909:AWC720909 BFX720909:BFY720909 BPT720909:BPU720909 BZP720909:BZQ720909 CJL720909:CJM720909 CTH720909:CTI720909 DDD720909:DDE720909 DMZ720909:DNA720909 DWV720909:DWW720909 EGR720909:EGS720909 EQN720909:EQO720909 FAJ720909:FAK720909 FKF720909:FKG720909 FUB720909:FUC720909 GDX720909:GDY720909 GNT720909:GNU720909 GXP720909:GXQ720909 HHL720909:HHM720909 HRH720909:HRI720909 IBD720909:IBE720909 IKZ720909:ILA720909 IUV720909:IUW720909 JER720909:JES720909 JON720909:JOO720909 JYJ720909:JYK720909 KIF720909:KIG720909 KSB720909:KSC720909 LBX720909:LBY720909 LLT720909:LLU720909 LVP720909:LVQ720909 MFL720909:MFM720909 MPH720909:MPI720909 MZD720909:MZE720909 NIZ720909:NJA720909 NSV720909:NSW720909 OCR720909:OCS720909 OMN720909:OMO720909 OWJ720909:OWK720909 PGF720909:PGG720909 PQB720909:PQC720909 PZX720909:PZY720909 QJT720909:QJU720909 QTP720909:QTQ720909 RDL720909:RDM720909 RNH720909:RNI720909 RXD720909:RXE720909 SGZ720909:SHA720909 SQV720909:SQW720909 TAR720909:TAS720909 TKN720909:TKO720909 TUJ720909:TUK720909 UEF720909:UEG720909 UOB720909:UOC720909 UXX720909:UXY720909 VHT720909:VHU720909 VRP720909:VRQ720909 WBL720909:WBM720909 WLH720909:WLI720909 WVD720909:WVE720909 C786445:E786445 IR786445:IS786445 SN786445:SO786445 ACJ786445:ACK786445 AMF786445:AMG786445 AWB786445:AWC786445 BFX786445:BFY786445 BPT786445:BPU786445 BZP786445:BZQ786445 CJL786445:CJM786445 CTH786445:CTI786445 DDD786445:DDE786445 DMZ786445:DNA786445 DWV786445:DWW786445 EGR786445:EGS786445 EQN786445:EQO786445 FAJ786445:FAK786445 FKF786445:FKG786445 FUB786445:FUC786445 GDX786445:GDY786445 GNT786445:GNU786445 GXP786445:GXQ786445 HHL786445:HHM786445 HRH786445:HRI786445 IBD786445:IBE786445 IKZ786445:ILA786445 IUV786445:IUW786445 JER786445:JES786445 JON786445:JOO786445 JYJ786445:JYK786445 KIF786445:KIG786445 KSB786445:KSC786445 LBX786445:LBY786445 LLT786445:LLU786445 LVP786445:LVQ786445 MFL786445:MFM786445 MPH786445:MPI786445 MZD786445:MZE786445 NIZ786445:NJA786445 NSV786445:NSW786445 OCR786445:OCS786445 OMN786445:OMO786445 OWJ786445:OWK786445 PGF786445:PGG786445 PQB786445:PQC786445 PZX786445:PZY786445 QJT786445:QJU786445 QTP786445:QTQ786445 RDL786445:RDM786445 RNH786445:RNI786445 RXD786445:RXE786445 SGZ786445:SHA786445 SQV786445:SQW786445 TAR786445:TAS786445 TKN786445:TKO786445 TUJ786445:TUK786445 UEF786445:UEG786445 UOB786445:UOC786445 UXX786445:UXY786445 VHT786445:VHU786445 VRP786445:VRQ786445 WBL786445:WBM786445 WLH786445:WLI786445 WVD786445:WVE786445 C851981:E851981 IR851981:IS851981 SN851981:SO851981 ACJ851981:ACK851981 AMF851981:AMG851981 AWB851981:AWC851981 BFX851981:BFY851981 BPT851981:BPU851981 BZP851981:BZQ851981 CJL851981:CJM851981 CTH851981:CTI851981 DDD851981:DDE851981 DMZ851981:DNA851981 DWV851981:DWW851981 EGR851981:EGS851981 EQN851981:EQO851981 FAJ851981:FAK851981 FKF851981:FKG851981 FUB851981:FUC851981 GDX851981:GDY851981 GNT851981:GNU851981 GXP851981:GXQ851981 HHL851981:HHM851981 HRH851981:HRI851981 IBD851981:IBE851981 IKZ851981:ILA851981 IUV851981:IUW851981 JER851981:JES851981 JON851981:JOO851981 JYJ851981:JYK851981 KIF851981:KIG851981 KSB851981:KSC851981 LBX851981:LBY851981 LLT851981:LLU851981 LVP851981:LVQ851981 MFL851981:MFM851981 MPH851981:MPI851981 MZD851981:MZE851981 NIZ851981:NJA851981 NSV851981:NSW851981 OCR851981:OCS851981 OMN851981:OMO851981 OWJ851981:OWK851981 PGF851981:PGG851981 PQB851981:PQC851981 PZX851981:PZY851981 QJT851981:QJU851981 QTP851981:QTQ851981 RDL851981:RDM851981 RNH851981:RNI851981 RXD851981:RXE851981 SGZ851981:SHA851981 SQV851981:SQW851981 TAR851981:TAS851981 TKN851981:TKO851981 TUJ851981:TUK851981 UEF851981:UEG851981 UOB851981:UOC851981 UXX851981:UXY851981 VHT851981:VHU851981 VRP851981:VRQ851981 WBL851981:WBM851981 WLH851981:WLI851981 WVD851981:WVE851981 C917517:E917517 IR917517:IS917517 SN917517:SO917517 ACJ917517:ACK917517 AMF917517:AMG917517 AWB917517:AWC917517 BFX917517:BFY917517 BPT917517:BPU917517 BZP917517:BZQ917517 CJL917517:CJM917517 CTH917517:CTI917517 DDD917517:DDE917517 DMZ917517:DNA917517 DWV917517:DWW917517 EGR917517:EGS917517 EQN917517:EQO917517 FAJ917517:FAK917517 FKF917517:FKG917517 FUB917517:FUC917517 GDX917517:GDY917517 GNT917517:GNU917517 GXP917517:GXQ917517 HHL917517:HHM917517 HRH917517:HRI917517 IBD917517:IBE917517 IKZ917517:ILA917517 IUV917517:IUW917517 JER917517:JES917517 JON917517:JOO917517 JYJ917517:JYK917517 KIF917517:KIG917517 KSB917517:KSC917517 LBX917517:LBY917517 LLT917517:LLU917517 LVP917517:LVQ917517 MFL917517:MFM917517 MPH917517:MPI917517 MZD917517:MZE917517 NIZ917517:NJA917517 NSV917517:NSW917517 OCR917517:OCS917517 OMN917517:OMO917517 OWJ917517:OWK917517 PGF917517:PGG917517 PQB917517:PQC917517 PZX917517:PZY917517 QJT917517:QJU917517 QTP917517:QTQ917517 RDL917517:RDM917517 RNH917517:RNI917517 RXD917517:RXE917517 SGZ917517:SHA917517 SQV917517:SQW917517 TAR917517:TAS917517 TKN917517:TKO917517 TUJ917517:TUK917517 UEF917517:UEG917517 UOB917517:UOC917517 UXX917517:UXY917517 VHT917517:VHU917517 VRP917517:VRQ917517 WBL917517:WBM917517 WLH917517:WLI917517 WVD917517:WVE917517 C983053:E983053 IR983053:IS983053 SN983053:SO983053 ACJ983053:ACK983053 AMF983053:AMG983053 AWB983053:AWC983053 BFX983053:BFY983053 BPT983053:BPU983053 BZP983053:BZQ983053 CJL983053:CJM983053 CTH983053:CTI983053 DDD983053:DDE983053 DMZ983053:DNA983053 DWV983053:DWW983053 EGR983053:EGS983053 EQN983053:EQO983053 FAJ983053:FAK983053 FKF983053:FKG983053 FUB983053:FUC983053 GDX983053:GDY983053 GNT983053:GNU983053 GXP983053:GXQ983053 HHL983053:HHM983053 HRH983053:HRI983053 IBD983053:IBE983053 IKZ983053:ILA983053 IUV983053:IUW983053 JER983053:JES983053 JON983053:JOO983053 JYJ983053:JYK983053 KIF983053:KIG983053 KSB983053:KSC983053 LBX983053:LBY983053 LLT983053:LLU983053 LVP983053:LVQ983053 MFL983053:MFM983053 MPH983053:MPI983053 MZD983053:MZE983053 NIZ983053:NJA983053 NSV983053:NSW983053 OCR983053:OCS983053 OMN983053:OMO983053 OWJ983053:OWK983053 PGF983053:PGG983053 PQB983053:PQC983053 PZX983053:PZY983053 QJT983053:QJU983053 QTP983053:QTQ983053 RDL983053:RDM983053 RNH983053:RNI983053 RXD983053:RXE983053 SGZ983053:SHA983053 SQV983053:SQW983053 TAR983053:TAS983053 TKN983053:TKO983053 TUJ983053:TUK983053 UEF983053:UEG983053 UOB983053:UOC983053 UXX983053:UXY983053 VHT983053:VHU983053 VRP983053:VRQ983053 WBL983053:WBM983053 WLH983053:WLI983053">
      <formula1>"Please select,Carrier,HR Administrator"</formula1>
    </dataValidation>
    <dataValidation type="list" allowBlank="1" showInputMessage="1" showErrorMessage="1" sqref="WVD983042:WVD983051 WLH983042:WLH983051 WBL983042:WBL983051 VRP983042:VRP983051 VHT983042:VHT983051 UXX983042:UXX983051 UOB983042:UOB983051 UEF983042:UEF983051 TUJ983042:TUJ983051 TKN983042:TKN983051 TAR983042:TAR983051 SQV983042:SQV983051 SGZ983042:SGZ983051 RXD983042:RXD983051 RNH983042:RNH983051 RDL983042:RDL983051 QTP983042:QTP983051 QJT983042:QJT983051 PZX983042:PZX983051 PQB983042:PQB983051 PGF983042:PGF983051 OWJ983042:OWJ983051 OMN983042:OMN983051 OCR983042:OCR983051 NSV983042:NSV983051 NIZ983042:NIZ983051 MZD983042:MZD983051 MPH983042:MPH983051 MFL983042:MFL983051 LVP983042:LVP983051 LLT983042:LLT983051 LBX983042:LBX983051 KSB983042:KSB983051 KIF983042:KIF983051 JYJ983042:JYJ983051 JON983042:JON983051 JER983042:JER983051 IUV983042:IUV983051 IKZ983042:IKZ983051 IBD983042:IBD983051 HRH983042:HRH983051 HHL983042:HHL983051 GXP983042:GXP983051 GNT983042:GNT983051 GDX983042:GDX983051 FUB983042:FUB983051 FKF983042:FKF983051 FAJ983042:FAJ983051 EQN983042:EQN983051 EGR983042:EGR983051 DWV983042:DWV983051 DMZ983042:DMZ983051 DDD983042:DDD983051 CTH983042:CTH983051 CJL983042:CJL983051 BZP983042:BZP983051 BPT983042:BPT983051 BFX983042:BFX983051 AWB983042:AWB983051 AMF983042:AMF983051 ACJ983042:ACJ983051 SN983042:SN983051 IR983042:IR983051 C983042:C983051 WVD917506:WVD917515 WLH917506:WLH917515 WBL917506:WBL917515 VRP917506:VRP917515 VHT917506:VHT917515 UXX917506:UXX917515 UOB917506:UOB917515 UEF917506:UEF917515 TUJ917506:TUJ917515 TKN917506:TKN917515 TAR917506:TAR917515 SQV917506:SQV917515 SGZ917506:SGZ917515 RXD917506:RXD917515 RNH917506:RNH917515 RDL917506:RDL917515 QTP917506:QTP917515 QJT917506:QJT917515 PZX917506:PZX917515 PQB917506:PQB917515 PGF917506:PGF917515 OWJ917506:OWJ917515 OMN917506:OMN917515 OCR917506:OCR917515 NSV917506:NSV917515 NIZ917506:NIZ917515 MZD917506:MZD917515 MPH917506:MPH917515 MFL917506:MFL917515 LVP917506:LVP917515 LLT917506:LLT917515 LBX917506:LBX917515 KSB917506:KSB917515 KIF917506:KIF917515 JYJ917506:JYJ917515 JON917506:JON917515 JER917506:JER917515 IUV917506:IUV917515 IKZ917506:IKZ917515 IBD917506:IBD917515 HRH917506:HRH917515 HHL917506:HHL917515 GXP917506:GXP917515 GNT917506:GNT917515 GDX917506:GDX917515 FUB917506:FUB917515 FKF917506:FKF917515 FAJ917506:FAJ917515 EQN917506:EQN917515 EGR917506:EGR917515 DWV917506:DWV917515 DMZ917506:DMZ917515 DDD917506:DDD917515 CTH917506:CTH917515 CJL917506:CJL917515 BZP917506:BZP917515 BPT917506:BPT917515 BFX917506:BFX917515 AWB917506:AWB917515 AMF917506:AMF917515 ACJ917506:ACJ917515 SN917506:SN917515 IR917506:IR917515 C917506:C917515 WVD851970:WVD851979 WLH851970:WLH851979 WBL851970:WBL851979 VRP851970:VRP851979 VHT851970:VHT851979 UXX851970:UXX851979 UOB851970:UOB851979 UEF851970:UEF851979 TUJ851970:TUJ851979 TKN851970:TKN851979 TAR851970:TAR851979 SQV851970:SQV851979 SGZ851970:SGZ851979 RXD851970:RXD851979 RNH851970:RNH851979 RDL851970:RDL851979 QTP851970:QTP851979 QJT851970:QJT851979 PZX851970:PZX851979 PQB851970:PQB851979 PGF851970:PGF851979 OWJ851970:OWJ851979 OMN851970:OMN851979 OCR851970:OCR851979 NSV851970:NSV851979 NIZ851970:NIZ851979 MZD851970:MZD851979 MPH851970:MPH851979 MFL851970:MFL851979 LVP851970:LVP851979 LLT851970:LLT851979 LBX851970:LBX851979 KSB851970:KSB851979 KIF851970:KIF851979 JYJ851970:JYJ851979 JON851970:JON851979 JER851970:JER851979 IUV851970:IUV851979 IKZ851970:IKZ851979 IBD851970:IBD851979 HRH851970:HRH851979 HHL851970:HHL851979 GXP851970:GXP851979 GNT851970:GNT851979 GDX851970:GDX851979 FUB851970:FUB851979 FKF851970:FKF851979 FAJ851970:FAJ851979 EQN851970:EQN851979 EGR851970:EGR851979 DWV851970:DWV851979 DMZ851970:DMZ851979 DDD851970:DDD851979 CTH851970:CTH851979 CJL851970:CJL851979 BZP851970:BZP851979 BPT851970:BPT851979 BFX851970:BFX851979 AWB851970:AWB851979 AMF851970:AMF851979 ACJ851970:ACJ851979 SN851970:SN851979 IR851970:IR851979 C851970:C851979 WVD786434:WVD786443 WLH786434:WLH786443 WBL786434:WBL786443 VRP786434:VRP786443 VHT786434:VHT786443 UXX786434:UXX786443 UOB786434:UOB786443 UEF786434:UEF786443 TUJ786434:TUJ786443 TKN786434:TKN786443 TAR786434:TAR786443 SQV786434:SQV786443 SGZ786434:SGZ786443 RXD786434:RXD786443 RNH786434:RNH786443 RDL786434:RDL786443 QTP786434:QTP786443 QJT786434:QJT786443 PZX786434:PZX786443 PQB786434:PQB786443 PGF786434:PGF786443 OWJ786434:OWJ786443 OMN786434:OMN786443 OCR786434:OCR786443 NSV786434:NSV786443 NIZ786434:NIZ786443 MZD786434:MZD786443 MPH786434:MPH786443 MFL786434:MFL786443 LVP786434:LVP786443 LLT786434:LLT786443 LBX786434:LBX786443 KSB786434:KSB786443 KIF786434:KIF786443 JYJ786434:JYJ786443 JON786434:JON786443 JER786434:JER786443 IUV786434:IUV786443 IKZ786434:IKZ786443 IBD786434:IBD786443 HRH786434:HRH786443 HHL786434:HHL786443 GXP786434:GXP786443 GNT786434:GNT786443 GDX786434:GDX786443 FUB786434:FUB786443 FKF786434:FKF786443 FAJ786434:FAJ786443 EQN786434:EQN786443 EGR786434:EGR786443 DWV786434:DWV786443 DMZ786434:DMZ786443 DDD786434:DDD786443 CTH786434:CTH786443 CJL786434:CJL786443 BZP786434:BZP786443 BPT786434:BPT786443 BFX786434:BFX786443 AWB786434:AWB786443 AMF786434:AMF786443 ACJ786434:ACJ786443 SN786434:SN786443 IR786434:IR786443 C786434:C786443 WVD720898:WVD720907 WLH720898:WLH720907 WBL720898:WBL720907 VRP720898:VRP720907 VHT720898:VHT720907 UXX720898:UXX720907 UOB720898:UOB720907 UEF720898:UEF720907 TUJ720898:TUJ720907 TKN720898:TKN720907 TAR720898:TAR720907 SQV720898:SQV720907 SGZ720898:SGZ720907 RXD720898:RXD720907 RNH720898:RNH720907 RDL720898:RDL720907 QTP720898:QTP720907 QJT720898:QJT720907 PZX720898:PZX720907 PQB720898:PQB720907 PGF720898:PGF720907 OWJ720898:OWJ720907 OMN720898:OMN720907 OCR720898:OCR720907 NSV720898:NSV720907 NIZ720898:NIZ720907 MZD720898:MZD720907 MPH720898:MPH720907 MFL720898:MFL720907 LVP720898:LVP720907 LLT720898:LLT720907 LBX720898:LBX720907 KSB720898:KSB720907 KIF720898:KIF720907 JYJ720898:JYJ720907 JON720898:JON720907 JER720898:JER720907 IUV720898:IUV720907 IKZ720898:IKZ720907 IBD720898:IBD720907 HRH720898:HRH720907 HHL720898:HHL720907 GXP720898:GXP720907 GNT720898:GNT720907 GDX720898:GDX720907 FUB720898:FUB720907 FKF720898:FKF720907 FAJ720898:FAJ720907 EQN720898:EQN720907 EGR720898:EGR720907 DWV720898:DWV720907 DMZ720898:DMZ720907 DDD720898:DDD720907 CTH720898:CTH720907 CJL720898:CJL720907 BZP720898:BZP720907 BPT720898:BPT720907 BFX720898:BFX720907 AWB720898:AWB720907 AMF720898:AMF720907 ACJ720898:ACJ720907 SN720898:SN720907 IR720898:IR720907 C720898:C720907 WVD655362:WVD655371 WLH655362:WLH655371 WBL655362:WBL655371 VRP655362:VRP655371 VHT655362:VHT655371 UXX655362:UXX655371 UOB655362:UOB655371 UEF655362:UEF655371 TUJ655362:TUJ655371 TKN655362:TKN655371 TAR655362:TAR655371 SQV655362:SQV655371 SGZ655362:SGZ655371 RXD655362:RXD655371 RNH655362:RNH655371 RDL655362:RDL655371 QTP655362:QTP655371 QJT655362:QJT655371 PZX655362:PZX655371 PQB655362:PQB655371 PGF655362:PGF655371 OWJ655362:OWJ655371 OMN655362:OMN655371 OCR655362:OCR655371 NSV655362:NSV655371 NIZ655362:NIZ655371 MZD655362:MZD655371 MPH655362:MPH655371 MFL655362:MFL655371 LVP655362:LVP655371 LLT655362:LLT655371 LBX655362:LBX655371 KSB655362:KSB655371 KIF655362:KIF655371 JYJ655362:JYJ655371 JON655362:JON655371 JER655362:JER655371 IUV655362:IUV655371 IKZ655362:IKZ655371 IBD655362:IBD655371 HRH655362:HRH655371 HHL655362:HHL655371 GXP655362:GXP655371 GNT655362:GNT655371 GDX655362:GDX655371 FUB655362:FUB655371 FKF655362:FKF655371 FAJ655362:FAJ655371 EQN655362:EQN655371 EGR655362:EGR655371 DWV655362:DWV655371 DMZ655362:DMZ655371 DDD655362:DDD655371 CTH655362:CTH655371 CJL655362:CJL655371 BZP655362:BZP655371 BPT655362:BPT655371 BFX655362:BFX655371 AWB655362:AWB655371 AMF655362:AMF655371 ACJ655362:ACJ655371 SN655362:SN655371 IR655362:IR655371 C655362:C655371 WVD589826:WVD589835 WLH589826:WLH589835 WBL589826:WBL589835 VRP589826:VRP589835 VHT589826:VHT589835 UXX589826:UXX589835 UOB589826:UOB589835 UEF589826:UEF589835 TUJ589826:TUJ589835 TKN589826:TKN589835 TAR589826:TAR589835 SQV589826:SQV589835 SGZ589826:SGZ589835 RXD589826:RXD589835 RNH589826:RNH589835 RDL589826:RDL589835 QTP589826:QTP589835 QJT589826:QJT589835 PZX589826:PZX589835 PQB589826:PQB589835 PGF589826:PGF589835 OWJ589826:OWJ589835 OMN589826:OMN589835 OCR589826:OCR589835 NSV589826:NSV589835 NIZ589826:NIZ589835 MZD589826:MZD589835 MPH589826:MPH589835 MFL589826:MFL589835 LVP589826:LVP589835 LLT589826:LLT589835 LBX589826:LBX589835 KSB589826:KSB589835 KIF589826:KIF589835 JYJ589826:JYJ589835 JON589826:JON589835 JER589826:JER589835 IUV589826:IUV589835 IKZ589826:IKZ589835 IBD589826:IBD589835 HRH589826:HRH589835 HHL589826:HHL589835 GXP589826:GXP589835 GNT589826:GNT589835 GDX589826:GDX589835 FUB589826:FUB589835 FKF589826:FKF589835 FAJ589826:FAJ589835 EQN589826:EQN589835 EGR589826:EGR589835 DWV589826:DWV589835 DMZ589826:DMZ589835 DDD589826:DDD589835 CTH589826:CTH589835 CJL589826:CJL589835 BZP589826:BZP589835 BPT589826:BPT589835 BFX589826:BFX589835 AWB589826:AWB589835 AMF589826:AMF589835 ACJ589826:ACJ589835 SN589826:SN589835 IR589826:IR589835 C589826:C589835 WVD524290:WVD524299 WLH524290:WLH524299 WBL524290:WBL524299 VRP524290:VRP524299 VHT524290:VHT524299 UXX524290:UXX524299 UOB524290:UOB524299 UEF524290:UEF524299 TUJ524290:TUJ524299 TKN524290:TKN524299 TAR524290:TAR524299 SQV524290:SQV524299 SGZ524290:SGZ524299 RXD524290:RXD524299 RNH524290:RNH524299 RDL524290:RDL524299 QTP524290:QTP524299 QJT524290:QJT524299 PZX524290:PZX524299 PQB524290:PQB524299 PGF524290:PGF524299 OWJ524290:OWJ524299 OMN524290:OMN524299 OCR524290:OCR524299 NSV524290:NSV524299 NIZ524290:NIZ524299 MZD524290:MZD524299 MPH524290:MPH524299 MFL524290:MFL524299 LVP524290:LVP524299 LLT524290:LLT524299 LBX524290:LBX524299 KSB524290:KSB524299 KIF524290:KIF524299 JYJ524290:JYJ524299 JON524290:JON524299 JER524290:JER524299 IUV524290:IUV524299 IKZ524290:IKZ524299 IBD524290:IBD524299 HRH524290:HRH524299 HHL524290:HHL524299 GXP524290:GXP524299 GNT524290:GNT524299 GDX524290:GDX524299 FUB524290:FUB524299 FKF524290:FKF524299 FAJ524290:FAJ524299 EQN524290:EQN524299 EGR524290:EGR524299 DWV524290:DWV524299 DMZ524290:DMZ524299 DDD524290:DDD524299 CTH524290:CTH524299 CJL524290:CJL524299 BZP524290:BZP524299 BPT524290:BPT524299 BFX524290:BFX524299 AWB524290:AWB524299 AMF524290:AMF524299 ACJ524290:ACJ524299 SN524290:SN524299 IR524290:IR524299 C524290:C524299 WVD458754:WVD458763 WLH458754:WLH458763 WBL458754:WBL458763 VRP458754:VRP458763 VHT458754:VHT458763 UXX458754:UXX458763 UOB458754:UOB458763 UEF458754:UEF458763 TUJ458754:TUJ458763 TKN458754:TKN458763 TAR458754:TAR458763 SQV458754:SQV458763 SGZ458754:SGZ458763 RXD458754:RXD458763 RNH458754:RNH458763 RDL458754:RDL458763 QTP458754:QTP458763 QJT458754:QJT458763 PZX458754:PZX458763 PQB458754:PQB458763 PGF458754:PGF458763 OWJ458754:OWJ458763 OMN458754:OMN458763 OCR458754:OCR458763 NSV458754:NSV458763 NIZ458754:NIZ458763 MZD458754:MZD458763 MPH458754:MPH458763 MFL458754:MFL458763 LVP458754:LVP458763 LLT458754:LLT458763 LBX458754:LBX458763 KSB458754:KSB458763 KIF458754:KIF458763 JYJ458754:JYJ458763 JON458754:JON458763 JER458754:JER458763 IUV458754:IUV458763 IKZ458754:IKZ458763 IBD458754:IBD458763 HRH458754:HRH458763 HHL458754:HHL458763 GXP458754:GXP458763 GNT458754:GNT458763 GDX458754:GDX458763 FUB458754:FUB458763 FKF458754:FKF458763 FAJ458754:FAJ458763 EQN458754:EQN458763 EGR458754:EGR458763 DWV458754:DWV458763 DMZ458754:DMZ458763 DDD458754:DDD458763 CTH458754:CTH458763 CJL458754:CJL458763 BZP458754:BZP458763 BPT458754:BPT458763 BFX458754:BFX458763 AWB458754:AWB458763 AMF458754:AMF458763 ACJ458754:ACJ458763 SN458754:SN458763 IR458754:IR458763 C458754:C458763 WVD393218:WVD393227 WLH393218:WLH393227 WBL393218:WBL393227 VRP393218:VRP393227 VHT393218:VHT393227 UXX393218:UXX393227 UOB393218:UOB393227 UEF393218:UEF393227 TUJ393218:TUJ393227 TKN393218:TKN393227 TAR393218:TAR393227 SQV393218:SQV393227 SGZ393218:SGZ393227 RXD393218:RXD393227 RNH393218:RNH393227 RDL393218:RDL393227 QTP393218:QTP393227 QJT393218:QJT393227 PZX393218:PZX393227 PQB393218:PQB393227 PGF393218:PGF393227 OWJ393218:OWJ393227 OMN393218:OMN393227 OCR393218:OCR393227 NSV393218:NSV393227 NIZ393218:NIZ393227 MZD393218:MZD393227 MPH393218:MPH393227 MFL393218:MFL393227 LVP393218:LVP393227 LLT393218:LLT393227 LBX393218:LBX393227 KSB393218:KSB393227 KIF393218:KIF393227 JYJ393218:JYJ393227 JON393218:JON393227 JER393218:JER393227 IUV393218:IUV393227 IKZ393218:IKZ393227 IBD393218:IBD393227 HRH393218:HRH393227 HHL393218:HHL393227 GXP393218:GXP393227 GNT393218:GNT393227 GDX393218:GDX393227 FUB393218:FUB393227 FKF393218:FKF393227 FAJ393218:FAJ393227 EQN393218:EQN393227 EGR393218:EGR393227 DWV393218:DWV393227 DMZ393218:DMZ393227 DDD393218:DDD393227 CTH393218:CTH393227 CJL393218:CJL393227 BZP393218:BZP393227 BPT393218:BPT393227 BFX393218:BFX393227 AWB393218:AWB393227 AMF393218:AMF393227 ACJ393218:ACJ393227 SN393218:SN393227 IR393218:IR393227 C393218:C393227 WVD327682:WVD327691 WLH327682:WLH327691 WBL327682:WBL327691 VRP327682:VRP327691 VHT327682:VHT327691 UXX327682:UXX327691 UOB327682:UOB327691 UEF327682:UEF327691 TUJ327682:TUJ327691 TKN327682:TKN327691 TAR327682:TAR327691 SQV327682:SQV327691 SGZ327682:SGZ327691 RXD327682:RXD327691 RNH327682:RNH327691 RDL327682:RDL327691 QTP327682:QTP327691 QJT327682:QJT327691 PZX327682:PZX327691 PQB327682:PQB327691 PGF327682:PGF327691 OWJ327682:OWJ327691 OMN327682:OMN327691 OCR327682:OCR327691 NSV327682:NSV327691 NIZ327682:NIZ327691 MZD327682:MZD327691 MPH327682:MPH327691 MFL327682:MFL327691 LVP327682:LVP327691 LLT327682:LLT327691 LBX327682:LBX327691 KSB327682:KSB327691 KIF327682:KIF327691 JYJ327682:JYJ327691 JON327682:JON327691 JER327682:JER327691 IUV327682:IUV327691 IKZ327682:IKZ327691 IBD327682:IBD327691 HRH327682:HRH327691 HHL327682:HHL327691 GXP327682:GXP327691 GNT327682:GNT327691 GDX327682:GDX327691 FUB327682:FUB327691 FKF327682:FKF327691 FAJ327682:FAJ327691 EQN327682:EQN327691 EGR327682:EGR327691 DWV327682:DWV327691 DMZ327682:DMZ327691 DDD327682:DDD327691 CTH327682:CTH327691 CJL327682:CJL327691 BZP327682:BZP327691 BPT327682:BPT327691 BFX327682:BFX327691 AWB327682:AWB327691 AMF327682:AMF327691 ACJ327682:ACJ327691 SN327682:SN327691 IR327682:IR327691 C327682:C327691 WVD262146:WVD262155 WLH262146:WLH262155 WBL262146:WBL262155 VRP262146:VRP262155 VHT262146:VHT262155 UXX262146:UXX262155 UOB262146:UOB262155 UEF262146:UEF262155 TUJ262146:TUJ262155 TKN262146:TKN262155 TAR262146:TAR262155 SQV262146:SQV262155 SGZ262146:SGZ262155 RXD262146:RXD262155 RNH262146:RNH262155 RDL262146:RDL262155 QTP262146:QTP262155 QJT262146:QJT262155 PZX262146:PZX262155 PQB262146:PQB262155 PGF262146:PGF262155 OWJ262146:OWJ262155 OMN262146:OMN262155 OCR262146:OCR262155 NSV262146:NSV262155 NIZ262146:NIZ262155 MZD262146:MZD262155 MPH262146:MPH262155 MFL262146:MFL262155 LVP262146:LVP262155 LLT262146:LLT262155 LBX262146:LBX262155 KSB262146:KSB262155 KIF262146:KIF262155 JYJ262146:JYJ262155 JON262146:JON262155 JER262146:JER262155 IUV262146:IUV262155 IKZ262146:IKZ262155 IBD262146:IBD262155 HRH262146:HRH262155 HHL262146:HHL262155 GXP262146:GXP262155 GNT262146:GNT262155 GDX262146:GDX262155 FUB262146:FUB262155 FKF262146:FKF262155 FAJ262146:FAJ262155 EQN262146:EQN262155 EGR262146:EGR262155 DWV262146:DWV262155 DMZ262146:DMZ262155 DDD262146:DDD262155 CTH262146:CTH262155 CJL262146:CJL262155 BZP262146:BZP262155 BPT262146:BPT262155 BFX262146:BFX262155 AWB262146:AWB262155 AMF262146:AMF262155 ACJ262146:ACJ262155 SN262146:SN262155 IR262146:IR262155 C262146:C262155 WVD196610:WVD196619 WLH196610:WLH196619 WBL196610:WBL196619 VRP196610:VRP196619 VHT196610:VHT196619 UXX196610:UXX196619 UOB196610:UOB196619 UEF196610:UEF196619 TUJ196610:TUJ196619 TKN196610:TKN196619 TAR196610:TAR196619 SQV196610:SQV196619 SGZ196610:SGZ196619 RXD196610:RXD196619 RNH196610:RNH196619 RDL196610:RDL196619 QTP196610:QTP196619 QJT196610:QJT196619 PZX196610:PZX196619 PQB196610:PQB196619 PGF196610:PGF196619 OWJ196610:OWJ196619 OMN196610:OMN196619 OCR196610:OCR196619 NSV196610:NSV196619 NIZ196610:NIZ196619 MZD196610:MZD196619 MPH196610:MPH196619 MFL196610:MFL196619 LVP196610:LVP196619 LLT196610:LLT196619 LBX196610:LBX196619 KSB196610:KSB196619 KIF196610:KIF196619 JYJ196610:JYJ196619 JON196610:JON196619 JER196610:JER196619 IUV196610:IUV196619 IKZ196610:IKZ196619 IBD196610:IBD196619 HRH196610:HRH196619 HHL196610:HHL196619 GXP196610:GXP196619 GNT196610:GNT196619 GDX196610:GDX196619 FUB196610:FUB196619 FKF196610:FKF196619 FAJ196610:FAJ196619 EQN196610:EQN196619 EGR196610:EGR196619 DWV196610:DWV196619 DMZ196610:DMZ196619 DDD196610:DDD196619 CTH196610:CTH196619 CJL196610:CJL196619 BZP196610:BZP196619 BPT196610:BPT196619 BFX196610:BFX196619 AWB196610:AWB196619 AMF196610:AMF196619 ACJ196610:ACJ196619 SN196610:SN196619 IR196610:IR196619 C196610:C196619 WVD131074:WVD131083 WLH131074:WLH131083 WBL131074:WBL131083 VRP131074:VRP131083 VHT131074:VHT131083 UXX131074:UXX131083 UOB131074:UOB131083 UEF131074:UEF131083 TUJ131074:TUJ131083 TKN131074:TKN131083 TAR131074:TAR131083 SQV131074:SQV131083 SGZ131074:SGZ131083 RXD131074:RXD131083 RNH131074:RNH131083 RDL131074:RDL131083 QTP131074:QTP131083 QJT131074:QJT131083 PZX131074:PZX131083 PQB131074:PQB131083 PGF131074:PGF131083 OWJ131074:OWJ131083 OMN131074:OMN131083 OCR131074:OCR131083 NSV131074:NSV131083 NIZ131074:NIZ131083 MZD131074:MZD131083 MPH131074:MPH131083 MFL131074:MFL131083 LVP131074:LVP131083 LLT131074:LLT131083 LBX131074:LBX131083 KSB131074:KSB131083 KIF131074:KIF131083 JYJ131074:JYJ131083 JON131074:JON131083 JER131074:JER131083 IUV131074:IUV131083 IKZ131074:IKZ131083 IBD131074:IBD131083 HRH131074:HRH131083 HHL131074:HHL131083 GXP131074:GXP131083 GNT131074:GNT131083 GDX131074:GDX131083 FUB131074:FUB131083 FKF131074:FKF131083 FAJ131074:FAJ131083 EQN131074:EQN131083 EGR131074:EGR131083 DWV131074:DWV131083 DMZ131074:DMZ131083 DDD131074:DDD131083 CTH131074:CTH131083 CJL131074:CJL131083 BZP131074:BZP131083 BPT131074:BPT131083 BFX131074:BFX131083 AWB131074:AWB131083 AMF131074:AMF131083 ACJ131074:ACJ131083 SN131074:SN131083 IR131074:IR131083 C131074:C131083 WVD65538:WVD65547 WLH65538:WLH65547 WBL65538:WBL65547 VRP65538:VRP65547 VHT65538:VHT65547 UXX65538:UXX65547 UOB65538:UOB65547 UEF65538:UEF65547 TUJ65538:TUJ65547 TKN65538:TKN65547 TAR65538:TAR65547 SQV65538:SQV65547 SGZ65538:SGZ65547 RXD65538:RXD65547 RNH65538:RNH65547 RDL65538:RDL65547 QTP65538:QTP65547 QJT65538:QJT65547 PZX65538:PZX65547 PQB65538:PQB65547 PGF65538:PGF65547 OWJ65538:OWJ65547 OMN65538:OMN65547 OCR65538:OCR65547 NSV65538:NSV65547 NIZ65538:NIZ65547 MZD65538:MZD65547 MPH65538:MPH65547 MFL65538:MFL65547 LVP65538:LVP65547 LLT65538:LLT65547 LBX65538:LBX65547 KSB65538:KSB65547 KIF65538:KIF65547 JYJ65538:JYJ65547 JON65538:JON65547 JER65538:JER65547 IUV65538:IUV65547 IKZ65538:IKZ65547 IBD65538:IBD65547 HRH65538:HRH65547 HHL65538:HHL65547 GXP65538:GXP65547 GNT65538:GNT65547 GDX65538:GDX65547 FUB65538:FUB65547 FKF65538:FKF65547 FAJ65538:FAJ65547 EQN65538:EQN65547 EGR65538:EGR65547 DWV65538:DWV65547 DMZ65538:DMZ65547 DDD65538:DDD65547 CTH65538:CTH65547 CJL65538:CJL65547 BZP65538:BZP65547 BPT65538:BPT65547 BFX65538:BFX65547 AWB65538:AWB65547 AMF65538:AMF65547 ACJ65538:ACJ65547 SN65538:SN65547 IR65538:IR65547 C65538:C65547 WVD983040 WLH983040 WBL983040 VRP983040 VHT983040 UXX983040 UOB983040 UEF983040 TUJ983040 TKN983040 TAR983040 SQV983040 SGZ983040 RXD983040 RNH983040 RDL983040 QTP983040 QJT983040 PZX983040 PQB983040 PGF983040 OWJ983040 OMN983040 OCR983040 NSV983040 NIZ983040 MZD983040 MPH983040 MFL983040 LVP983040 LLT983040 LBX983040 KSB983040 KIF983040 JYJ983040 JON983040 JER983040 IUV983040 IKZ983040 IBD983040 HRH983040 HHL983040 GXP983040 GNT983040 GDX983040 FUB983040 FKF983040 FAJ983040 EQN983040 EGR983040 DWV983040 DMZ983040 DDD983040 CTH983040 CJL983040 BZP983040 BPT983040 BFX983040 AWB983040 AMF983040 ACJ983040 SN983040 IR983040 C983040 WVD917504 WLH917504 WBL917504 VRP917504 VHT917504 UXX917504 UOB917504 UEF917504 TUJ917504 TKN917504 TAR917504 SQV917504 SGZ917504 RXD917504 RNH917504 RDL917504 QTP917504 QJT917504 PZX917504 PQB917504 PGF917504 OWJ917504 OMN917504 OCR917504 NSV917504 NIZ917504 MZD917504 MPH917504 MFL917504 LVP917504 LLT917504 LBX917504 KSB917504 KIF917504 JYJ917504 JON917504 JER917504 IUV917504 IKZ917504 IBD917504 HRH917504 HHL917504 GXP917504 GNT917504 GDX917504 FUB917504 FKF917504 FAJ917504 EQN917504 EGR917504 DWV917504 DMZ917504 DDD917504 CTH917504 CJL917504 BZP917504 BPT917504 BFX917504 AWB917504 AMF917504 ACJ917504 SN917504 IR917504 C917504 WVD851968 WLH851968 WBL851968 VRP851968 VHT851968 UXX851968 UOB851968 UEF851968 TUJ851968 TKN851968 TAR851968 SQV851968 SGZ851968 RXD851968 RNH851968 RDL851968 QTP851968 QJT851968 PZX851968 PQB851968 PGF851968 OWJ851968 OMN851968 OCR851968 NSV851968 NIZ851968 MZD851968 MPH851968 MFL851968 LVP851968 LLT851968 LBX851968 KSB851968 KIF851968 JYJ851968 JON851968 JER851968 IUV851968 IKZ851968 IBD851968 HRH851968 HHL851968 GXP851968 GNT851968 GDX851968 FUB851968 FKF851968 FAJ851968 EQN851968 EGR851968 DWV851968 DMZ851968 DDD851968 CTH851968 CJL851968 BZP851968 BPT851968 BFX851968 AWB851968 AMF851968 ACJ851968 SN851968 IR851968 C851968 WVD786432 WLH786432 WBL786432 VRP786432 VHT786432 UXX786432 UOB786432 UEF786432 TUJ786432 TKN786432 TAR786432 SQV786432 SGZ786432 RXD786432 RNH786432 RDL786432 QTP786432 QJT786432 PZX786432 PQB786432 PGF786432 OWJ786432 OMN786432 OCR786432 NSV786432 NIZ786432 MZD786432 MPH786432 MFL786432 LVP786432 LLT786432 LBX786432 KSB786432 KIF786432 JYJ786432 JON786432 JER786432 IUV786432 IKZ786432 IBD786432 HRH786432 HHL786432 GXP786432 GNT786432 GDX786432 FUB786432 FKF786432 FAJ786432 EQN786432 EGR786432 DWV786432 DMZ786432 DDD786432 CTH786432 CJL786432 BZP786432 BPT786432 BFX786432 AWB786432 AMF786432 ACJ786432 SN786432 IR786432 C786432 WVD720896 WLH720896 WBL720896 VRP720896 VHT720896 UXX720896 UOB720896 UEF720896 TUJ720896 TKN720896 TAR720896 SQV720896 SGZ720896 RXD720896 RNH720896 RDL720896 QTP720896 QJT720896 PZX720896 PQB720896 PGF720896 OWJ720896 OMN720896 OCR720896 NSV720896 NIZ720896 MZD720896 MPH720896 MFL720896 LVP720896 LLT720896 LBX720896 KSB720896 KIF720896 JYJ720896 JON720896 JER720896 IUV720896 IKZ720896 IBD720896 HRH720896 HHL720896 GXP720896 GNT720896 GDX720896 FUB720896 FKF720896 FAJ720896 EQN720896 EGR720896 DWV720896 DMZ720896 DDD720896 CTH720896 CJL720896 BZP720896 BPT720896 BFX720896 AWB720896 AMF720896 ACJ720896 SN720896 IR720896 C720896 WVD655360 WLH655360 WBL655360 VRP655360 VHT655360 UXX655360 UOB655360 UEF655360 TUJ655360 TKN655360 TAR655360 SQV655360 SGZ655360 RXD655360 RNH655360 RDL655360 QTP655360 QJT655360 PZX655360 PQB655360 PGF655360 OWJ655360 OMN655360 OCR655360 NSV655360 NIZ655360 MZD655360 MPH655360 MFL655360 LVP655360 LLT655360 LBX655360 KSB655360 KIF655360 JYJ655360 JON655360 JER655360 IUV655360 IKZ655360 IBD655360 HRH655360 HHL655360 GXP655360 GNT655360 GDX655360 FUB655360 FKF655360 FAJ655360 EQN655360 EGR655360 DWV655360 DMZ655360 DDD655360 CTH655360 CJL655360 BZP655360 BPT655360 BFX655360 AWB655360 AMF655360 ACJ655360 SN655360 IR655360 C655360 WVD589824 WLH589824 WBL589824 VRP589824 VHT589824 UXX589824 UOB589824 UEF589824 TUJ589824 TKN589824 TAR589824 SQV589824 SGZ589824 RXD589824 RNH589824 RDL589824 QTP589824 QJT589824 PZX589824 PQB589824 PGF589824 OWJ589824 OMN589824 OCR589824 NSV589824 NIZ589824 MZD589824 MPH589824 MFL589824 LVP589824 LLT589824 LBX589824 KSB589824 KIF589824 JYJ589824 JON589824 JER589824 IUV589824 IKZ589824 IBD589824 HRH589824 HHL589824 GXP589824 GNT589824 GDX589824 FUB589824 FKF589824 FAJ589824 EQN589824 EGR589824 DWV589824 DMZ589824 DDD589824 CTH589824 CJL589824 BZP589824 BPT589824 BFX589824 AWB589824 AMF589824 ACJ589824 SN589824 IR589824 C589824 WVD524288 WLH524288 WBL524288 VRP524288 VHT524288 UXX524288 UOB524288 UEF524288 TUJ524288 TKN524288 TAR524288 SQV524288 SGZ524288 RXD524288 RNH524288 RDL524288 QTP524288 QJT524288 PZX524288 PQB524288 PGF524288 OWJ524288 OMN524288 OCR524288 NSV524288 NIZ524288 MZD524288 MPH524288 MFL524288 LVP524288 LLT524288 LBX524288 KSB524288 KIF524288 JYJ524288 JON524288 JER524288 IUV524288 IKZ524288 IBD524288 HRH524288 HHL524288 GXP524288 GNT524288 GDX524288 FUB524288 FKF524288 FAJ524288 EQN524288 EGR524288 DWV524288 DMZ524288 DDD524288 CTH524288 CJL524288 BZP524288 BPT524288 BFX524288 AWB524288 AMF524288 ACJ524288 SN524288 IR524288 C524288 WVD458752 WLH458752 WBL458752 VRP458752 VHT458752 UXX458752 UOB458752 UEF458752 TUJ458752 TKN458752 TAR458752 SQV458752 SGZ458752 RXD458752 RNH458752 RDL458752 QTP458752 QJT458752 PZX458752 PQB458752 PGF458752 OWJ458752 OMN458752 OCR458752 NSV458752 NIZ458752 MZD458752 MPH458752 MFL458752 LVP458752 LLT458752 LBX458752 KSB458752 KIF458752 JYJ458752 JON458752 JER458752 IUV458752 IKZ458752 IBD458752 HRH458752 HHL458752 GXP458752 GNT458752 GDX458752 FUB458752 FKF458752 FAJ458752 EQN458752 EGR458752 DWV458752 DMZ458752 DDD458752 CTH458752 CJL458752 BZP458752 BPT458752 BFX458752 AWB458752 AMF458752 ACJ458752 SN458752 IR458752 C458752 WVD393216 WLH393216 WBL393216 VRP393216 VHT393216 UXX393216 UOB393216 UEF393216 TUJ393216 TKN393216 TAR393216 SQV393216 SGZ393216 RXD393216 RNH393216 RDL393216 QTP393216 QJT393216 PZX393216 PQB393216 PGF393216 OWJ393216 OMN393216 OCR393216 NSV393216 NIZ393216 MZD393216 MPH393216 MFL393216 LVP393216 LLT393216 LBX393216 KSB393216 KIF393216 JYJ393216 JON393216 JER393216 IUV393216 IKZ393216 IBD393216 HRH393216 HHL393216 GXP393216 GNT393216 GDX393216 FUB393216 FKF393216 FAJ393216 EQN393216 EGR393216 DWV393216 DMZ393216 DDD393216 CTH393216 CJL393216 BZP393216 BPT393216 BFX393216 AWB393216 AMF393216 ACJ393216 SN393216 IR393216 C393216 WVD327680 WLH327680 WBL327680 VRP327680 VHT327680 UXX327680 UOB327680 UEF327680 TUJ327680 TKN327680 TAR327680 SQV327680 SGZ327680 RXD327680 RNH327680 RDL327680 QTP327680 QJT327680 PZX327680 PQB327680 PGF327680 OWJ327680 OMN327680 OCR327680 NSV327680 NIZ327680 MZD327680 MPH327680 MFL327680 LVP327680 LLT327680 LBX327680 KSB327680 KIF327680 JYJ327680 JON327680 JER327680 IUV327680 IKZ327680 IBD327680 HRH327680 HHL327680 GXP327680 GNT327680 GDX327680 FUB327680 FKF327680 FAJ327680 EQN327680 EGR327680 DWV327680 DMZ327680 DDD327680 CTH327680 CJL327680 BZP327680 BPT327680 BFX327680 AWB327680 AMF327680 ACJ327680 SN327680 IR327680 C327680 WVD262144 WLH262144 WBL262144 VRP262144 VHT262144 UXX262144 UOB262144 UEF262144 TUJ262144 TKN262144 TAR262144 SQV262144 SGZ262144 RXD262144 RNH262144 RDL262144 QTP262144 QJT262144 PZX262144 PQB262144 PGF262144 OWJ262144 OMN262144 OCR262144 NSV262144 NIZ262144 MZD262144 MPH262144 MFL262144 LVP262144 LLT262144 LBX262144 KSB262144 KIF262144 JYJ262144 JON262144 JER262144 IUV262144 IKZ262144 IBD262144 HRH262144 HHL262144 GXP262144 GNT262144 GDX262144 FUB262144 FKF262144 FAJ262144 EQN262144 EGR262144 DWV262144 DMZ262144 DDD262144 CTH262144 CJL262144 BZP262144 BPT262144 BFX262144 AWB262144 AMF262144 ACJ262144 SN262144 IR262144 C262144 WVD196608 WLH196608 WBL196608 VRP196608 VHT196608 UXX196608 UOB196608 UEF196608 TUJ196608 TKN196608 TAR196608 SQV196608 SGZ196608 RXD196608 RNH196608 RDL196608 QTP196608 QJT196608 PZX196608 PQB196608 PGF196608 OWJ196608 OMN196608 OCR196608 NSV196608 NIZ196608 MZD196608 MPH196608 MFL196608 LVP196608 LLT196608 LBX196608 KSB196608 KIF196608 JYJ196608 JON196608 JER196608 IUV196608 IKZ196608 IBD196608 HRH196608 HHL196608 GXP196608 GNT196608 GDX196608 FUB196608 FKF196608 FAJ196608 EQN196608 EGR196608 DWV196608 DMZ196608 DDD196608 CTH196608 CJL196608 BZP196608 BPT196608 BFX196608 AWB196608 AMF196608 ACJ196608 SN196608 IR196608 C196608 WVD131072 WLH131072 WBL131072 VRP131072 VHT131072 UXX131072 UOB131072 UEF131072 TUJ131072 TKN131072 TAR131072 SQV131072 SGZ131072 RXD131072 RNH131072 RDL131072 QTP131072 QJT131072 PZX131072 PQB131072 PGF131072 OWJ131072 OMN131072 OCR131072 NSV131072 NIZ131072 MZD131072 MPH131072 MFL131072 LVP131072 LLT131072 LBX131072 KSB131072 KIF131072 JYJ131072 JON131072 JER131072 IUV131072 IKZ131072 IBD131072 HRH131072 HHL131072 GXP131072 GNT131072 GDX131072 FUB131072 FKF131072 FAJ131072 EQN131072 EGR131072 DWV131072 DMZ131072 DDD131072 CTH131072 CJL131072 BZP131072 BPT131072 BFX131072 AWB131072 AMF131072 ACJ131072 SN131072 IR131072 C131072 WVD65536 WLH65536 WBL65536 VRP65536 VHT65536 UXX65536 UOB65536 UEF65536 TUJ65536 TKN65536 TAR65536 SQV65536 SGZ65536 RXD65536 RNH65536 RDL65536 QTP65536 QJT65536 PZX65536 PQB65536 PGF65536 OWJ65536 OMN65536 OCR65536 NSV65536 NIZ65536 MZD65536 MPH65536 MFL65536 LVP65536 LLT65536 LBX65536 KSB65536 KIF65536 JYJ65536 JON65536 JER65536 IUV65536 IKZ65536 IBD65536 HRH65536 HHL65536 GXP65536 GNT65536 GDX65536 FUB65536 FKF65536 FAJ65536 EQN65536 EGR65536 DWV65536 DMZ65536 DDD65536 CTH65536 CJL65536 BZP65536 BPT65536 BFX65536 AWB65536 AMF65536 ACJ65536 SN65536 IR65536 C65536 WVC15:WVC16 IQ15:IQ16 SM15:SM16 ACI15:ACI16 AME15:AME16 AWA15:AWA16 BFW15:BFW16 BPS15:BPS16 BZO15:BZO16 CJK15:CJK16 CTG15:CTG16 DDC15:DDC16 DMY15:DMY16 DWU15:DWU16 EGQ15:EGQ16 EQM15:EQM16 FAI15:FAI16 FKE15:FKE16 FUA15:FUA16 GDW15:GDW16 GNS15:GNS16 GXO15:GXO16 HHK15:HHK16 HRG15:HRG16 IBC15:IBC16 IKY15:IKY16 IUU15:IUU16 JEQ15:JEQ16 JOM15:JOM16 JYI15:JYI16 KIE15:KIE16 KSA15:KSA16 LBW15:LBW16 LLS15:LLS16 LVO15:LVO16 MFK15:MFK16 MPG15:MPG16 MZC15:MZC16 NIY15:NIY16 NSU15:NSU16 OCQ15:OCQ16 OMM15:OMM16 OWI15:OWI16 PGE15:PGE16 PQA15:PQA16 PZW15:PZW16 QJS15:QJS16 QTO15:QTO16 RDK15:RDK16 RNG15:RNG16 RXC15:RXC16 SGY15:SGY16 SQU15:SQU16 TAQ15:TAQ16 TKM15:TKM16 TUI15:TUI16 UEE15:UEE16 UOA15:UOA16 UXW15:UXW16 VHS15:VHS16 VRO15:VRO16 WBK15:WBK16 WLG15:WLG16">
      <formula1>#REF!</formula1>
    </dataValidation>
    <dataValidation type="list" showInputMessage="1" showErrorMessage="1" promptTitle="Selection Required" sqref="D9">
      <formula1>"Selection Required, Confirmed, Partially confirmed with deviations noted"</formula1>
    </dataValidation>
  </dataValidations>
  <printOptions horizontalCentered="1"/>
  <pageMargins left="0.7" right="0.7" top="1.07" bottom="0.75" header="0.3" footer="0.3"/>
  <pageSetup scale="70" orientation="landscape" useFirstPageNumber="1" r:id="rId1"/>
  <headerFooter alignWithMargins="0">
    <oddFooter>&amp;L&amp;G&amp;C&amp;P</odd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XFC1212"/>
  <sheetViews>
    <sheetView zoomScale="85" zoomScaleNormal="85" workbookViewId="0">
      <selection activeCell="D1194" sqref="D1194"/>
    </sheetView>
  </sheetViews>
  <sheetFormatPr defaultColWidth="0" defaultRowHeight="12.75"/>
  <cols>
    <col min="1" max="1" width="4" style="309" bestFit="1" customWidth="1"/>
    <col min="2" max="2" width="65.5703125" style="312" customWidth="1"/>
    <col min="3" max="3" width="37" style="321" customWidth="1"/>
    <col min="4" max="4" width="41.28515625" style="309" customWidth="1"/>
    <col min="5" max="5" width="18.42578125" style="309" hidden="1" customWidth="1"/>
    <col min="6" max="16383" width="8.85546875" style="368" hidden="1"/>
    <col min="16384" max="16384" width="5.7109375" style="368" hidden="1" customWidth="1"/>
  </cols>
  <sheetData>
    <row r="1" spans="1:5">
      <c r="A1" s="307"/>
      <c r="B1" s="307"/>
      <c r="C1" s="308"/>
      <c r="D1" s="308"/>
    </row>
    <row r="2" spans="1:5" ht="13.5" thickBot="1">
      <c r="A2" s="307"/>
      <c r="B2" s="307"/>
      <c r="C2" s="308"/>
      <c r="D2" s="308"/>
    </row>
    <row r="3" spans="1:5" ht="17.25" thickBot="1">
      <c r="A3" s="307"/>
      <c r="B3" s="373" t="s">
        <v>268</v>
      </c>
      <c r="C3" s="391" t="str">
        <f>IF(IF('Basic Life_AD&amp;D'!B3="", "", 'Basic Life_AD&amp;D'!B3)="", "", IF('Basic Life_AD&amp;D'!B3="", "", 'Basic Life_AD&amp;D'!B3))</f>
        <v>Enter Carrier Name</v>
      </c>
      <c r="D3" s="308"/>
    </row>
    <row r="4" spans="1:5" ht="9" customHeight="1" thickBot="1">
      <c r="A4" s="307"/>
      <c r="B4" s="392"/>
      <c r="C4" s="393"/>
      <c r="D4" s="308"/>
    </row>
    <row r="5" spans="1:5" ht="16.5">
      <c r="B5" s="394" t="s">
        <v>147</v>
      </c>
      <c r="C5" s="395"/>
    </row>
    <row r="6" spans="1:5">
      <c r="B6" s="396" t="s">
        <v>267</v>
      </c>
      <c r="C6" s="397" t="str">
        <f>IF('Client General Info. (Mercer)'!B7="", "", 'Client General Info. (Mercer)'!B7)</f>
        <v>City of Tacoma</v>
      </c>
    </row>
    <row r="7" spans="1:5">
      <c r="B7" s="396" t="s">
        <v>269</v>
      </c>
      <c r="C7" s="400" t="str">
        <f>IF('Client General Info. (Mercer)'!B11="", "", 'Client General Info. (Mercer)'!B11)</f>
        <v>01/01/2021</v>
      </c>
    </row>
    <row r="8" spans="1:5" s="732" customFormat="1" hidden="1">
      <c r="A8" s="729"/>
      <c r="B8" s="730" t="s">
        <v>301</v>
      </c>
      <c r="C8" s="731" t="e">
        <f>IF('Client General Info. (Mercer)'!#REF!="", "", 'Client General Info. (Mercer)'!#REF!)</f>
        <v>#REF!</v>
      </c>
      <c r="D8" s="729"/>
      <c r="E8" s="729"/>
    </row>
    <row r="9" spans="1:5" s="732" customFormat="1" hidden="1">
      <c r="A9" s="729"/>
      <c r="B9" s="730" t="s">
        <v>302</v>
      </c>
      <c r="C9" s="731" t="e">
        <f>IF('Client General Info. (Mercer)'!#REF!="", "", 'Client General Info. (Mercer)'!#REF!)</f>
        <v>#REF!</v>
      </c>
      <c r="D9" s="729"/>
      <c r="E9" s="729"/>
    </row>
    <row r="10" spans="1:5" s="732" customFormat="1" hidden="1">
      <c r="A10" s="729"/>
      <c r="B10" s="730" t="s">
        <v>303</v>
      </c>
      <c r="C10" s="731" t="e">
        <f>IF('Client General Info. (Mercer)'!#REF!="", "", 'Client General Info. (Mercer)'!#REF!)</f>
        <v>#REF!</v>
      </c>
      <c r="D10" s="729"/>
      <c r="E10" s="729"/>
    </row>
    <row r="11" spans="1:5" s="732" customFormat="1" ht="13.5" hidden="1" thickBot="1">
      <c r="A11" s="729"/>
      <c r="B11" s="733" t="s">
        <v>304</v>
      </c>
      <c r="C11" s="734" t="e">
        <f>IF('Client General Info. (Mercer)'!#REF!="", "", 'Client General Info. (Mercer)'!#REF!)</f>
        <v>#REF!</v>
      </c>
      <c r="D11" s="729"/>
      <c r="E11" s="729"/>
    </row>
    <row r="12" spans="1:5" ht="9" customHeight="1" thickBot="1">
      <c r="C12" s="313"/>
    </row>
    <row r="13" spans="1:5" ht="17.25" thickBot="1">
      <c r="B13" s="394" t="str">
        <f>'Basic Life_AD&amp;D'!B35</f>
        <v>Basic Life and AD&amp;D - Inforce Option</v>
      </c>
      <c r="C13" s="374"/>
    </row>
    <row r="14" spans="1:5">
      <c r="B14" s="942" t="str">
        <f>CONCATENATE("Current Lives:"," ",'Basic Life_AD&amp;D'!B38)</f>
        <v>Current Lives: Basic Life -</v>
      </c>
      <c r="C14" s="549">
        <f>IF('Basic Life_AD&amp;D'!D38="", "", 'Basic Life_AD&amp;D'!D38)</f>
        <v>3622</v>
      </c>
    </row>
    <row r="15" spans="1:5">
      <c r="B15" s="942" t="str">
        <f>CONCATENATE("Current Volume: ",'Basic Life_AD&amp;D'!B38)</f>
        <v>Current Volume: Basic Life -</v>
      </c>
      <c r="C15" s="550">
        <f>IF('Basic Life_AD&amp;D'!E38="", "", 'Basic Life_AD&amp;D'!E38)</f>
        <v>345746000</v>
      </c>
    </row>
    <row r="16" spans="1:5">
      <c r="B16" s="942" t="str">
        <f>CONCATENATE("Current Lives: ",'Basic Life_AD&amp;D'!B39)</f>
        <v xml:space="preserve">Current Lives: AD&amp;D - </v>
      </c>
      <c r="C16" s="549">
        <f>IF('Basic Life_AD&amp;D'!D39="", "", 'Basic Life_AD&amp;D'!D39)</f>
        <v>3622</v>
      </c>
    </row>
    <row r="17" spans="2:3">
      <c r="B17" s="942" t="str">
        <f>CONCATENATE("Current Volume: ",'Basic Life_AD&amp;D'!B39)</f>
        <v xml:space="preserve">Current Volume: AD&amp;D - </v>
      </c>
      <c r="C17" s="550">
        <f>IF('Basic Life_AD&amp;D'!E39="", "", 'Basic Life_AD&amp;D'!E39)</f>
        <v>345746000</v>
      </c>
    </row>
    <row r="18" spans="2:3" ht="9" customHeight="1">
      <c r="B18" s="943"/>
      <c r="C18" s="551"/>
    </row>
    <row r="19" spans="2:3">
      <c r="B19" s="942" t="str">
        <f>CONCATENATE("Current Rate: ",'Basic Life_AD&amp;D'!B38)</f>
        <v>Current Rate: Basic Life -</v>
      </c>
      <c r="C19" s="552">
        <f>IF('Basic Life_AD&amp;D'!C38="", "", 'Basic Life_AD&amp;D'!C38)</f>
        <v>0.16700000000000001</v>
      </c>
    </row>
    <row r="20" spans="2:3">
      <c r="B20" s="942" t="str">
        <f>CONCATENATE("Current Rate: ",'Basic Life_AD&amp;D'!B39)</f>
        <v xml:space="preserve">Current Rate: AD&amp;D - </v>
      </c>
      <c r="C20" s="552">
        <f>IF('Basic Life_AD&amp;D'!C39="", "", 'Basic Life_AD&amp;D'!C39)</f>
        <v>0.02</v>
      </c>
    </row>
    <row r="21" spans="2:3">
      <c r="B21" s="942" t="str">
        <f>CONCATENATE("Quoted Rate: ",'Basic Life_AD&amp;D'!B38)</f>
        <v>Quoted Rate: Basic Life -</v>
      </c>
      <c r="C21" s="552" t="str">
        <f>IF('Basic Life_AD&amp;D'!F38="", "", 'Basic Life_AD&amp;D'!F38)</f>
        <v/>
      </c>
    </row>
    <row r="22" spans="2:3">
      <c r="B22" s="942" t="str">
        <f>CONCATENATE("Quoted Rate: ",'Basic Life_AD&amp;D'!B39)</f>
        <v xml:space="preserve">Quoted Rate: AD&amp;D - </v>
      </c>
      <c r="C22" s="552" t="str">
        <f>IF('Basic Life_AD&amp;D'!F39="", "", 'Basic Life_AD&amp;D'!F39)</f>
        <v/>
      </c>
    </row>
    <row r="23" spans="2:3" ht="9" customHeight="1">
      <c r="B23" s="943"/>
      <c r="C23" s="553"/>
    </row>
    <row r="24" spans="2:3">
      <c r="B24" s="942" t="str">
        <f>CONCATENATE("Current Premium: ", 'Basic Life_AD&amp;D'!B35)</f>
        <v>Current Premium: Basic Life and AD&amp;D - Inforce Option</v>
      </c>
      <c r="C24" s="550">
        <f>IF('Basic Life_AD&amp;D'!C40=0, "", 'Basic Life_AD&amp;D'!C40)</f>
        <v>775854.02399999998</v>
      </c>
    </row>
    <row r="25" spans="2:3" ht="13.5" thickBot="1">
      <c r="B25" s="944" t="str">
        <f>CONCATENATE("Proposed Premium: ",'Basic Life_AD&amp;D'!B35)</f>
        <v>Proposed Premium: Basic Life and AD&amp;D - Inforce Option</v>
      </c>
      <c r="C25" s="554" t="str">
        <f>IF('Basic Life_AD&amp;D'!F40=0, "", 'Basic Life_AD&amp;D'!F40)</f>
        <v/>
      </c>
    </row>
    <row r="26" spans="2:3" ht="5.45" customHeight="1" thickBot="1">
      <c r="B26" s="547"/>
      <c r="C26" s="548"/>
    </row>
    <row r="27" spans="2:3" ht="17.25" thickBot="1">
      <c r="B27" s="394" t="str">
        <f>'Basic Life_AD&amp;D'!B42</f>
        <v>Basic Life and AD&amp;D - Option 2</v>
      </c>
      <c r="C27" s="374"/>
    </row>
    <row r="28" spans="2:3">
      <c r="B28" s="945" t="str">
        <f>CONCATENATE("Current Lives: ",'Basic Life_AD&amp;D'!B45)</f>
        <v xml:space="preserve">Current Lives: Basic Life - </v>
      </c>
      <c r="C28" s="314">
        <f>IF('Basic Life_AD&amp;D'!D45="","",'Basic Life_AD&amp;D'!D45)</f>
        <v>3622</v>
      </c>
    </row>
    <row r="29" spans="2:3">
      <c r="B29" s="945" t="str">
        <f>CONCATENATE("Current Volume: ",'Basic Life_AD&amp;D'!B45)</f>
        <v xml:space="preserve">Current Volume: Basic Life - </v>
      </c>
      <c r="C29" s="315">
        <f>IF('Basic Life_AD&amp;D'!E45="","",'Basic Life_AD&amp;D'!E45)</f>
        <v>518264500</v>
      </c>
    </row>
    <row r="30" spans="2:3">
      <c r="B30" s="945" t="str">
        <f>CONCATENATE("Current Lives: ",'Basic Life_AD&amp;D'!B46)</f>
        <v xml:space="preserve">Current Lives: AD&amp;D - </v>
      </c>
      <c r="C30" s="314">
        <f>IF('Basic Life_AD&amp;D'!D46="","",'Basic Life_AD&amp;D'!D46)</f>
        <v>3622</v>
      </c>
    </row>
    <row r="31" spans="2:3">
      <c r="B31" s="945" t="str">
        <f>CONCATENATE("Current Volume: ",'Basic Life_AD&amp;D'!B46)</f>
        <v xml:space="preserve">Current Volume: AD&amp;D - </v>
      </c>
      <c r="C31" s="315">
        <f>IF('Basic Life_AD&amp;D'!E46="","",'Basic Life_AD&amp;D'!E46)</f>
        <v>518264500</v>
      </c>
    </row>
    <row r="32" spans="2:3" ht="9" customHeight="1">
      <c r="B32" s="946"/>
      <c r="C32" s="316"/>
    </row>
    <row r="33" spans="2:3">
      <c r="B33" s="945" t="str">
        <f>CONCATENATE("Current Rate: ",'Basic Life_AD&amp;D'!B45)</f>
        <v xml:space="preserve">Current Rate: Basic Life - </v>
      </c>
      <c r="C33" s="317" t="str">
        <f>IF('Basic Life_AD&amp;D'!C45="","",'Basic Life_AD&amp;D'!C45)</f>
        <v/>
      </c>
    </row>
    <row r="34" spans="2:3">
      <c r="B34" s="945" t="str">
        <f>CONCATENATE("Current Rate: ",'Basic Life_AD&amp;D'!B46)</f>
        <v xml:space="preserve">Current Rate: AD&amp;D - </v>
      </c>
      <c r="C34" s="317" t="str">
        <f>IF('Basic Life_AD&amp;D'!C46="","",'Basic Life_AD&amp;D'!C46)</f>
        <v/>
      </c>
    </row>
    <row r="35" spans="2:3">
      <c r="B35" s="945" t="str">
        <f>CONCATENATE("Quoted Rate: ", 'Basic Life_AD&amp;D'!B45)</f>
        <v xml:space="preserve">Quoted Rate: Basic Life - </v>
      </c>
      <c r="C35" s="317" t="str">
        <f>IF('Basic Life_AD&amp;D'!F45="","",'Basic Life_AD&amp;D'!F45)</f>
        <v/>
      </c>
    </row>
    <row r="36" spans="2:3">
      <c r="B36" s="945" t="str">
        <f>CONCATENATE("Quoted Rate: ",'Basic Life_AD&amp;D'!B46)</f>
        <v xml:space="preserve">Quoted Rate: AD&amp;D - </v>
      </c>
      <c r="C36" s="317" t="str">
        <f>IF('Basic Life_AD&amp;D'!F46="","",'Basic Life_AD&amp;D'!F46)</f>
        <v/>
      </c>
    </row>
    <row r="37" spans="2:3" ht="9" customHeight="1">
      <c r="B37" s="946"/>
      <c r="C37" s="318"/>
    </row>
    <row r="38" spans="2:3">
      <c r="B38" s="945" t="str">
        <f>CONCATENATE("Current Premium: ",'Basic Life_AD&amp;D'!B42)</f>
        <v>Current Premium: Basic Life and AD&amp;D - Option 2</v>
      </c>
      <c r="C38" s="315" t="str">
        <f>IF('Basic Life_AD&amp;D'!C47=0,"",'Basic Life_AD&amp;D'!C47)</f>
        <v/>
      </c>
    </row>
    <row r="39" spans="2:3">
      <c r="B39" s="945" t="str">
        <f>CONCATENATE("Proposed Premium: ",'Basic Life_AD&amp;D'!B42)</f>
        <v>Proposed Premium: Basic Life and AD&amp;D - Option 2</v>
      </c>
      <c r="C39" s="315" t="str">
        <f>IF('Basic Life_AD&amp;D'!F47=0,"",'Basic Life_AD&amp;D'!F47)</f>
        <v/>
      </c>
    </row>
    <row r="40" spans="2:3" ht="5.45" customHeight="1" thickBot="1">
      <c r="B40" s="547"/>
      <c r="C40" s="548"/>
    </row>
    <row r="41" spans="2:3" ht="17.25" thickBot="1">
      <c r="B41" s="394" t="str">
        <f>'Basic Life_AD&amp;D'!B50</f>
        <v>Basic Life and AD&amp;D - Option 3</v>
      </c>
      <c r="C41" s="374"/>
    </row>
    <row r="42" spans="2:3">
      <c r="B42" s="945" t="str">
        <f>CONCATENATE("Current Lives: ",'Basic Life_AD&amp;D'!B53)</f>
        <v>Current Lives: Basic Life -</v>
      </c>
      <c r="C42" s="314">
        <f>IF('Basic Life_AD&amp;D'!D53="","",'Basic Life_AD&amp;D'!D53)</f>
        <v>3622</v>
      </c>
    </row>
    <row r="43" spans="2:3">
      <c r="B43" s="945" t="str">
        <f>CONCATENATE("Current Volume: ",'Basic Life_AD&amp;D'!B53)</f>
        <v>Current Volume: Basic Life -</v>
      </c>
      <c r="C43" s="315">
        <f>IF('Basic Life_AD&amp;D'!E53="","",'Basic Life_AD&amp;D'!E53)</f>
        <v>688386000</v>
      </c>
    </row>
    <row r="44" spans="2:3">
      <c r="B44" s="945" t="str">
        <f>CONCATENATE("Current Lives: ",'Basic Life_AD&amp;D'!B54)</f>
        <v xml:space="preserve">Current Lives: AD&amp;D - </v>
      </c>
      <c r="C44" s="314">
        <f>IF('Basic Life_AD&amp;D'!D54="","",'Basic Life_AD&amp;D'!D54)</f>
        <v>3622</v>
      </c>
    </row>
    <row r="45" spans="2:3">
      <c r="B45" s="945" t="str">
        <f>CONCATENATE("Current Volume: ",'Basic Life_AD&amp;D'!B54)</f>
        <v xml:space="preserve">Current Volume: AD&amp;D - </v>
      </c>
      <c r="C45" s="315">
        <f>IF('Basic Life_AD&amp;D'!E54="","",'Basic Life_AD&amp;D'!E54)</f>
        <v>688386000</v>
      </c>
    </row>
    <row r="46" spans="2:3" ht="9" customHeight="1">
      <c r="B46" s="946"/>
      <c r="C46" s="316"/>
    </row>
    <row r="47" spans="2:3">
      <c r="B47" s="945" t="str">
        <f>CONCATENATE("Current Rate: ",'Basic Life_AD&amp;D'!B53)</f>
        <v>Current Rate: Basic Life -</v>
      </c>
      <c r="C47" s="317" t="str">
        <f>IF('Basic Life_AD&amp;D'!C53="","",'Basic Life_AD&amp;D'!C53)</f>
        <v/>
      </c>
    </row>
    <row r="48" spans="2:3">
      <c r="B48" s="945" t="str">
        <f>CONCATENATE("Current Rate: ",'Basic Life_AD&amp;D'!B54)</f>
        <v xml:space="preserve">Current Rate: AD&amp;D - </v>
      </c>
      <c r="C48" s="317" t="str">
        <f>IF('Basic Life_AD&amp;D'!C54="","",'Basic Life_AD&amp;D'!C54)</f>
        <v/>
      </c>
    </row>
    <row r="49" spans="2:3">
      <c r="B49" s="945" t="str">
        <f>CONCATENATE("Quoted Rate: ",'Basic Life_AD&amp;D'!B53)</f>
        <v>Quoted Rate: Basic Life -</v>
      </c>
      <c r="C49" s="317" t="str">
        <f>IF('Basic Life_AD&amp;D'!F53="","",'Basic Life_AD&amp;D'!F53)</f>
        <v/>
      </c>
    </row>
    <row r="50" spans="2:3">
      <c r="B50" s="945" t="str">
        <f>CONCATENATE("Quoted Rate: ",'Basic Life_AD&amp;D'!B54)</f>
        <v xml:space="preserve">Quoted Rate: AD&amp;D - </v>
      </c>
      <c r="C50" s="317" t="str">
        <f>IF('Basic Life_AD&amp;D'!F54="","",'Basic Life_AD&amp;D'!F54)</f>
        <v/>
      </c>
    </row>
    <row r="51" spans="2:3" ht="9" customHeight="1">
      <c r="B51" s="946"/>
      <c r="C51" s="318"/>
    </row>
    <row r="52" spans="2:3">
      <c r="B52" s="945" t="str">
        <f>CONCATENATE("Current Premium: ",'Basic Life_AD&amp;D'!B50)</f>
        <v>Current Premium: Basic Life and AD&amp;D - Option 3</v>
      </c>
      <c r="C52" s="315">
        <f>IF('Basic Life_AD&amp;D'!C55="","",'Basic Life_AD&amp;D'!C55)</f>
        <v>0</v>
      </c>
    </row>
    <row r="53" spans="2:3">
      <c r="B53" s="945" t="str">
        <f>CONCATENATE("Proposed Premium: ",'Basic Life_AD&amp;D'!B50)</f>
        <v>Proposed Premium: Basic Life and AD&amp;D - Option 3</v>
      </c>
      <c r="C53" s="315">
        <f>IF('Basic Life_AD&amp;D'!F55="","",'Basic Life_AD&amp;D'!F55)</f>
        <v>0</v>
      </c>
    </row>
    <row r="54" spans="2:3" ht="5.45" customHeight="1" thickBot="1">
      <c r="B54" s="547"/>
      <c r="C54" s="555"/>
    </row>
    <row r="55" spans="2:3" ht="17.25" thickBot="1">
      <c r="B55" s="373" t="s">
        <v>351</v>
      </c>
      <c r="C55" s="374"/>
    </row>
    <row r="56" spans="2:3">
      <c r="B56" s="310" t="s">
        <v>270</v>
      </c>
      <c r="C56" s="319" t="str">
        <f>IF('Basic Life_AD&amp;D'!D32="", "", 'Basic Life_AD&amp;D'!D32)</f>
        <v>3 years</v>
      </c>
    </row>
    <row r="57" spans="2:3" ht="13.5" thickBot="1">
      <c r="B57" s="311" t="s">
        <v>271</v>
      </c>
      <c r="C57" s="320" t="str">
        <f>IF(IF('Basic Life_AD&amp;D'!E32="Deviate",'Basic Life_AD&amp;D'!F32,'Basic Life_AD&amp;D'!D32)="", "", IF('Basic Life_AD&amp;D'!E32="Deviate",'Basic Life_AD&amp;D'!F32,'Basic Life_AD&amp;D'!D32))</f>
        <v>3 years</v>
      </c>
    </row>
    <row r="58" spans="2:3" ht="9" customHeight="1" thickBot="1"/>
    <row r="59" spans="2:3" ht="17.25" thickBot="1">
      <c r="B59" s="394" t="str">
        <f>'Vol Term Life'!J37</f>
        <v>Option inforce coverage</v>
      </c>
      <c r="C59" s="374"/>
    </row>
    <row r="60" spans="2:3">
      <c r="B60" s="322" t="s">
        <v>272</v>
      </c>
      <c r="C60" s="323" t="s">
        <v>8</v>
      </c>
    </row>
    <row r="61" spans="2:3">
      <c r="B61" s="324" t="s">
        <v>198</v>
      </c>
      <c r="C61" s="325">
        <f>IF('Vol Term Life'!E41="", "", 'Vol Term Life'!E41)</f>
        <v>1180000</v>
      </c>
    </row>
    <row r="62" spans="2:3">
      <c r="B62" s="324" t="s">
        <v>16</v>
      </c>
      <c r="C62" s="325">
        <f>IF('Vol Term Life'!E42="", "", 'Vol Term Life'!E42)</f>
        <v>3180000</v>
      </c>
    </row>
    <row r="63" spans="2:3">
      <c r="B63" s="324" t="s">
        <v>17</v>
      </c>
      <c r="C63" s="325">
        <f>IF('Vol Term Life'!E43="", "", 'Vol Term Life'!E43)</f>
        <v>6850000</v>
      </c>
    </row>
    <row r="64" spans="2:3">
      <c r="B64" s="324" t="s">
        <v>18</v>
      </c>
      <c r="C64" s="325">
        <f>IF('Vol Term Life'!E44="", "", 'Vol Term Life'!E44)</f>
        <v>13050000</v>
      </c>
    </row>
    <row r="65" spans="2:3">
      <c r="B65" s="324" t="s">
        <v>19</v>
      </c>
      <c r="C65" s="325">
        <f>IF('Vol Term Life'!E45="", "", 'Vol Term Life'!E45)</f>
        <v>15140000</v>
      </c>
    </row>
    <row r="66" spans="2:3">
      <c r="B66" s="324" t="s">
        <v>20</v>
      </c>
      <c r="C66" s="325">
        <f>IF('Vol Term Life'!E46="", "", 'Vol Term Life'!E46)</f>
        <v>14070000</v>
      </c>
    </row>
    <row r="67" spans="2:3">
      <c r="B67" s="324" t="s">
        <v>21</v>
      </c>
      <c r="C67" s="325">
        <f>IF('Vol Term Life'!E47="", "", 'Vol Term Life'!E47)</f>
        <v>15680000</v>
      </c>
    </row>
    <row r="68" spans="2:3">
      <c r="B68" s="324" t="s">
        <v>22</v>
      </c>
      <c r="C68" s="325">
        <f>IF('Vol Term Life'!E48="", "", 'Vol Term Life'!E48)</f>
        <v>7970000</v>
      </c>
    </row>
    <row r="69" spans="2:3">
      <c r="B69" s="324" t="s">
        <v>23</v>
      </c>
      <c r="C69" s="325">
        <f>IF('Vol Term Life'!E49="", "", 'Vol Term Life'!E49)</f>
        <v>4630000</v>
      </c>
    </row>
    <row r="70" spans="2:3">
      <c r="B70" s="324" t="s">
        <v>57</v>
      </c>
      <c r="C70" s="325">
        <f>IF('Vol Term Life'!E50="", "", 'Vol Term Life'!E50)</f>
        <v>650000</v>
      </c>
    </row>
    <row r="71" spans="2:3">
      <c r="B71" s="324" t="s">
        <v>24</v>
      </c>
      <c r="C71" s="325">
        <f>IF('Vol Term Life'!E51="", "", 'Vol Term Life'!E51)</f>
        <v>97500</v>
      </c>
    </row>
    <row r="72" spans="2:3">
      <c r="B72" s="324" t="s">
        <v>25</v>
      </c>
      <c r="C72" s="325">
        <f>IF('Vol Term Life'!E52="", "", 'Vol Term Life'!E52)</f>
        <v>0</v>
      </c>
    </row>
    <row r="73" spans="2:3">
      <c r="B73" s="324" t="s">
        <v>26</v>
      </c>
      <c r="C73" s="325">
        <f>IF('Vol Term Life'!E53="", "", 'Vol Term Life'!E53)</f>
        <v>0</v>
      </c>
    </row>
    <row r="74" spans="2:3" ht="9" customHeight="1">
      <c r="B74" s="326"/>
      <c r="C74" s="318"/>
    </row>
    <row r="75" spans="2:3">
      <c r="B75" s="327" t="s">
        <v>273</v>
      </c>
      <c r="C75" s="323" t="s">
        <v>53</v>
      </c>
    </row>
    <row r="76" spans="2:3">
      <c r="B76" s="324" t="s">
        <v>198</v>
      </c>
      <c r="C76" s="317">
        <f>IF('Vol Term Life'!C41="", "", 'Vol Term Life'!C41)</f>
        <v>0.05</v>
      </c>
    </row>
    <row r="77" spans="2:3">
      <c r="B77" s="324" t="s">
        <v>16</v>
      </c>
      <c r="C77" s="317">
        <f>IF('Vol Term Life'!C42="", "", 'Vol Term Life'!C42)</f>
        <v>0.05</v>
      </c>
    </row>
    <row r="78" spans="2:3">
      <c r="B78" s="324" t="s">
        <v>17</v>
      </c>
      <c r="C78" s="317">
        <f>IF('Vol Term Life'!C43="", "", 'Vol Term Life'!C43)</f>
        <v>7.5999999999999998E-2</v>
      </c>
    </row>
    <row r="79" spans="2:3">
      <c r="B79" s="324" t="s">
        <v>18</v>
      </c>
      <c r="C79" s="317">
        <f>IF('Vol Term Life'!C44="", "", 'Vol Term Life'!C44)</f>
        <v>8.5999999999999993E-2</v>
      </c>
    </row>
    <row r="80" spans="2:3">
      <c r="B80" s="324" t="s">
        <v>19</v>
      </c>
      <c r="C80" s="317">
        <f>IF('Vol Term Life'!C45="", "", 'Vol Term Life'!C45)</f>
        <v>9.5000000000000001E-2</v>
      </c>
    </row>
    <row r="81" spans="2:3">
      <c r="B81" s="324" t="s">
        <v>20</v>
      </c>
      <c r="C81" s="317">
        <f>IF('Vol Term Life'!C46="", "", 'Vol Term Life'!C46)</f>
        <v>0.14299999999999999</v>
      </c>
    </row>
    <row r="82" spans="2:3">
      <c r="B82" s="324" t="s">
        <v>21</v>
      </c>
      <c r="C82" s="317">
        <f>IF('Vol Term Life'!C47="", "", 'Vol Term Life'!C47)</f>
        <v>0.219</v>
      </c>
    </row>
    <row r="83" spans="2:3">
      <c r="B83" s="324" t="s">
        <v>22</v>
      </c>
      <c r="C83" s="317">
        <f>IF('Vol Term Life'!C48="", "", 'Vol Term Life'!C48)</f>
        <v>0.41</v>
      </c>
    </row>
    <row r="84" spans="2:3">
      <c r="B84" s="324" t="s">
        <v>23</v>
      </c>
      <c r="C84" s="317">
        <f>IF('Vol Term Life'!C49="", "", 'Vol Term Life'!C49)</f>
        <v>0.66</v>
      </c>
    </row>
    <row r="85" spans="2:3">
      <c r="B85" s="324" t="s">
        <v>57</v>
      </c>
      <c r="C85" s="317">
        <f>IF('Vol Term Life'!C50="", "", 'Vol Term Life'!C50)</f>
        <v>1.21</v>
      </c>
    </row>
    <row r="86" spans="2:3">
      <c r="B86" s="324" t="s">
        <v>24</v>
      </c>
      <c r="C86" s="317">
        <f>IF('Vol Term Life'!C51="", "", 'Vol Term Life'!C51)</f>
        <v>1.962</v>
      </c>
    </row>
    <row r="87" spans="2:3">
      <c r="B87" s="324" t="s">
        <v>25</v>
      </c>
      <c r="C87" s="317">
        <f>IF('Vol Term Life'!C52="", "", 'Vol Term Life'!C52)</f>
        <v>1.962</v>
      </c>
    </row>
    <row r="88" spans="2:3">
      <c r="B88" s="324" t="s">
        <v>26</v>
      </c>
      <c r="C88" s="317">
        <f>IF('Vol Term Life'!C53="", "", 'Vol Term Life'!C53)</f>
        <v>1.962</v>
      </c>
    </row>
    <row r="89" spans="2:3" ht="9" customHeight="1">
      <c r="B89" s="328"/>
      <c r="C89" s="329"/>
    </row>
    <row r="90" spans="2:3">
      <c r="B90" s="327" t="s">
        <v>274</v>
      </c>
      <c r="C90" s="315">
        <f>IF('Vol Term Life'!C55=0, "", 'Vol Term Life'!C55)</f>
        <v>192557.09999999998</v>
      </c>
    </row>
    <row r="91" spans="2:3" ht="9" customHeight="1">
      <c r="B91" s="326"/>
      <c r="C91" s="318"/>
    </row>
    <row r="92" spans="2:3">
      <c r="B92" s="327" t="s">
        <v>275</v>
      </c>
      <c r="C92" s="323" t="s">
        <v>53</v>
      </c>
    </row>
    <row r="93" spans="2:3">
      <c r="B93" s="324" t="s">
        <v>198</v>
      </c>
      <c r="C93" s="317" t="str">
        <f>IF('Vol Term Life'!F41="", "", 'Vol Term Life'!F41)</f>
        <v/>
      </c>
    </row>
    <row r="94" spans="2:3">
      <c r="B94" s="324" t="s">
        <v>16</v>
      </c>
      <c r="C94" s="317" t="str">
        <f>IF('Vol Term Life'!F42="", "", 'Vol Term Life'!F42)</f>
        <v/>
      </c>
    </row>
    <row r="95" spans="2:3">
      <c r="B95" s="324" t="s">
        <v>17</v>
      </c>
      <c r="C95" s="317" t="str">
        <f>IF('Vol Term Life'!F43="", "", 'Vol Term Life'!F43)</f>
        <v/>
      </c>
    </row>
    <row r="96" spans="2:3">
      <c r="B96" s="324" t="s">
        <v>18</v>
      </c>
      <c r="C96" s="317" t="str">
        <f>IF('Vol Term Life'!F44="", "", 'Vol Term Life'!F44)</f>
        <v/>
      </c>
    </row>
    <row r="97" spans="2:3">
      <c r="B97" s="324" t="s">
        <v>19</v>
      </c>
      <c r="C97" s="317" t="str">
        <f>IF('Vol Term Life'!F45="", "", 'Vol Term Life'!F45)</f>
        <v/>
      </c>
    </row>
    <row r="98" spans="2:3">
      <c r="B98" s="324" t="s">
        <v>20</v>
      </c>
      <c r="C98" s="317" t="str">
        <f>IF('Vol Term Life'!F46="", "", 'Vol Term Life'!F46)</f>
        <v/>
      </c>
    </row>
    <row r="99" spans="2:3">
      <c r="B99" s="324" t="s">
        <v>21</v>
      </c>
      <c r="C99" s="317" t="str">
        <f>IF('Vol Term Life'!F47="", "", 'Vol Term Life'!F47)</f>
        <v/>
      </c>
    </row>
    <row r="100" spans="2:3">
      <c r="B100" s="324" t="s">
        <v>22</v>
      </c>
      <c r="C100" s="317" t="str">
        <f>IF('Vol Term Life'!F48="", "", 'Vol Term Life'!F48)</f>
        <v/>
      </c>
    </row>
    <row r="101" spans="2:3">
      <c r="B101" s="324" t="s">
        <v>23</v>
      </c>
      <c r="C101" s="317" t="str">
        <f>IF('Vol Term Life'!F49="", "", 'Vol Term Life'!F49)</f>
        <v/>
      </c>
    </row>
    <row r="102" spans="2:3">
      <c r="B102" s="324" t="s">
        <v>57</v>
      </c>
      <c r="C102" s="317" t="str">
        <f>IF('Vol Term Life'!F50="", "", 'Vol Term Life'!F50)</f>
        <v/>
      </c>
    </row>
    <row r="103" spans="2:3">
      <c r="B103" s="324" t="s">
        <v>24</v>
      </c>
      <c r="C103" s="317" t="str">
        <f>IF('Vol Term Life'!F51="", "", 'Vol Term Life'!F51)</f>
        <v/>
      </c>
    </row>
    <row r="104" spans="2:3">
      <c r="B104" s="324" t="s">
        <v>25</v>
      </c>
      <c r="C104" s="317" t="str">
        <f>IF('Vol Term Life'!F52="", "", 'Vol Term Life'!F52)</f>
        <v/>
      </c>
    </row>
    <row r="105" spans="2:3">
      <c r="B105" s="324" t="s">
        <v>26</v>
      </c>
      <c r="C105" s="317" t="str">
        <f>IF('Vol Term Life'!F53="", "", 'Vol Term Life'!F53)</f>
        <v/>
      </c>
    </row>
    <row r="106" spans="2:3" ht="9" customHeight="1">
      <c r="B106" s="328"/>
      <c r="C106" s="318"/>
    </row>
    <row r="107" spans="2:3" ht="13.5" thickBot="1">
      <c r="B107" s="330" t="s">
        <v>276</v>
      </c>
      <c r="C107" s="331" t="str">
        <f>IF('Vol Term Life'!F55=0, "", 'Vol Term Life'!F55)</f>
        <v/>
      </c>
    </row>
    <row r="108" spans="2:3" ht="9" customHeight="1" thickBot="1"/>
    <row r="109" spans="2:3" ht="17.25" thickBot="1">
      <c r="B109" s="394" t="str">
        <f>'Vol Term Life'!B57</f>
        <v>Spouse Option inforce coverage</v>
      </c>
      <c r="C109" s="374"/>
    </row>
    <row r="110" spans="2:3">
      <c r="B110" s="322" t="s">
        <v>277</v>
      </c>
      <c r="C110" s="323" t="s">
        <v>8</v>
      </c>
    </row>
    <row r="111" spans="2:3">
      <c r="B111" s="324" t="s">
        <v>198</v>
      </c>
      <c r="C111" s="325">
        <f>IF('Vol Term Life'!E59="", "", 'Vol Term Life'!E59)</f>
        <v>80000</v>
      </c>
    </row>
    <row r="112" spans="2:3">
      <c r="B112" s="324" t="s">
        <v>16</v>
      </c>
      <c r="C112" s="325">
        <f>IF('Vol Term Life'!E60="", "", 'Vol Term Life'!E60)</f>
        <v>660000</v>
      </c>
    </row>
    <row r="113" spans="2:3">
      <c r="B113" s="324" t="s">
        <v>17</v>
      </c>
      <c r="C113" s="325">
        <f>IF('Vol Term Life'!E61="", "", 'Vol Term Life'!E61)</f>
        <v>1982000</v>
      </c>
    </row>
    <row r="114" spans="2:3">
      <c r="B114" s="324" t="s">
        <v>18</v>
      </c>
      <c r="C114" s="325">
        <f>IF('Vol Term Life'!E62="", "", 'Vol Term Life'!E62)</f>
        <v>2395000</v>
      </c>
    </row>
    <row r="115" spans="2:3">
      <c r="B115" s="324" t="s">
        <v>19</v>
      </c>
      <c r="C115" s="325">
        <f>IF('Vol Term Life'!E63="", "", 'Vol Term Life'!E63)</f>
        <v>3017000</v>
      </c>
    </row>
    <row r="116" spans="2:3">
      <c r="B116" s="324" t="s">
        <v>20</v>
      </c>
      <c r="C116" s="325">
        <f>IF('Vol Term Life'!E64="", "", 'Vol Term Life'!E64)</f>
        <v>2430000</v>
      </c>
    </row>
    <row r="117" spans="2:3">
      <c r="B117" s="324" t="s">
        <v>21</v>
      </c>
      <c r="C117" s="325">
        <f>IF('Vol Term Life'!E65="", "", 'Vol Term Life'!E65)</f>
        <v>2380000</v>
      </c>
    </row>
    <row r="118" spans="2:3">
      <c r="B118" s="324" t="s">
        <v>22</v>
      </c>
      <c r="C118" s="325">
        <f>IF('Vol Term Life'!E66="", "", 'Vol Term Life'!E66)</f>
        <v>1997000</v>
      </c>
    </row>
    <row r="119" spans="2:3">
      <c r="B119" s="324" t="s">
        <v>23</v>
      </c>
      <c r="C119" s="325">
        <f>IF('Vol Term Life'!E67="", "", 'Vol Term Life'!E67)</f>
        <v>1036250</v>
      </c>
    </row>
    <row r="120" spans="2:3">
      <c r="B120" s="324" t="s">
        <v>57</v>
      </c>
      <c r="C120" s="325">
        <f>IF('Vol Term Life'!E68="", "", 'Vol Term Life'!E68)</f>
        <v>182500</v>
      </c>
    </row>
    <row r="121" spans="2:3">
      <c r="B121" s="324" t="s">
        <v>24</v>
      </c>
      <c r="C121" s="325">
        <f>IF('Vol Term Life'!E69="", "", 'Vol Term Life'!E69)</f>
        <v>12500</v>
      </c>
    </row>
    <row r="122" spans="2:3">
      <c r="B122" s="324" t="s">
        <v>25</v>
      </c>
      <c r="C122" s="325">
        <f>IF('Vol Term Life'!E70="", "", 'Vol Term Life'!E70)</f>
        <v>0</v>
      </c>
    </row>
    <row r="123" spans="2:3">
      <c r="B123" s="324" t="s">
        <v>26</v>
      </c>
      <c r="C123" s="325">
        <f>IF('Vol Term Life'!E71="", "", 'Vol Term Life'!E71)</f>
        <v>0</v>
      </c>
    </row>
    <row r="124" spans="2:3" ht="9" customHeight="1">
      <c r="B124" s="326"/>
      <c r="C124" s="318"/>
    </row>
    <row r="125" spans="2:3">
      <c r="B125" s="327" t="s">
        <v>278</v>
      </c>
      <c r="C125" s="323" t="s">
        <v>53</v>
      </c>
    </row>
    <row r="126" spans="2:3">
      <c r="B126" s="324" t="s">
        <v>198</v>
      </c>
      <c r="C126" s="317">
        <f>IF('Vol Term Life'!C59="", "", 'Vol Term Life'!C59)</f>
        <v>0.05</v>
      </c>
    </row>
    <row r="127" spans="2:3">
      <c r="B127" s="324" t="s">
        <v>16</v>
      </c>
      <c r="C127" s="317">
        <f>IF('Vol Term Life'!C60="", "", 'Vol Term Life'!C60)</f>
        <v>0.05</v>
      </c>
    </row>
    <row r="128" spans="2:3">
      <c r="B128" s="324" t="s">
        <v>17</v>
      </c>
      <c r="C128" s="317">
        <f>IF('Vol Term Life'!C61="", "", 'Vol Term Life'!C61)</f>
        <v>7.5999999999999998E-2</v>
      </c>
    </row>
    <row r="129" spans="2:3">
      <c r="B129" s="324" t="s">
        <v>18</v>
      </c>
      <c r="C129" s="317">
        <f>IF('Vol Term Life'!C62="", "", 'Vol Term Life'!C62)</f>
        <v>8.5999999999999993E-2</v>
      </c>
    </row>
    <row r="130" spans="2:3">
      <c r="B130" s="324" t="s">
        <v>19</v>
      </c>
      <c r="C130" s="317">
        <f>IF('Vol Term Life'!C63="", "", 'Vol Term Life'!C63)</f>
        <v>9.5000000000000001E-2</v>
      </c>
    </row>
    <row r="131" spans="2:3">
      <c r="B131" s="324" t="s">
        <v>20</v>
      </c>
      <c r="C131" s="317">
        <f>IF('Vol Term Life'!C64="", "", 'Vol Term Life'!C64)</f>
        <v>0.14299999999999999</v>
      </c>
    </row>
    <row r="132" spans="2:3">
      <c r="B132" s="324" t="s">
        <v>21</v>
      </c>
      <c r="C132" s="317">
        <f>IF('Vol Term Life'!C65="", "", 'Vol Term Life'!C65)</f>
        <v>0.219</v>
      </c>
    </row>
    <row r="133" spans="2:3">
      <c r="B133" s="324" t="s">
        <v>22</v>
      </c>
      <c r="C133" s="317">
        <f>IF('Vol Term Life'!C66="", "", 'Vol Term Life'!C66)</f>
        <v>0.41</v>
      </c>
    </row>
    <row r="134" spans="2:3">
      <c r="B134" s="324" t="s">
        <v>23</v>
      </c>
      <c r="C134" s="317">
        <f>IF('Vol Term Life'!C67="", "", 'Vol Term Life'!C67)</f>
        <v>0.66</v>
      </c>
    </row>
    <row r="135" spans="2:3">
      <c r="B135" s="324" t="s">
        <v>57</v>
      </c>
      <c r="C135" s="317">
        <f>IF('Vol Term Life'!C68="", "", 'Vol Term Life'!C68)</f>
        <v>1.21</v>
      </c>
    </row>
    <row r="136" spans="2:3">
      <c r="B136" s="324" t="s">
        <v>24</v>
      </c>
      <c r="C136" s="317">
        <f>IF('Vol Term Life'!C69="", "", 'Vol Term Life'!C69)</f>
        <v>1.962</v>
      </c>
    </row>
    <row r="137" spans="2:3">
      <c r="B137" s="324" t="s">
        <v>25</v>
      </c>
      <c r="C137" s="317">
        <f>IF('Vol Term Life'!C70="", "", 'Vol Term Life'!C70)</f>
        <v>1.962</v>
      </c>
    </row>
    <row r="138" spans="2:3">
      <c r="B138" s="324" t="s">
        <v>26</v>
      </c>
      <c r="C138" s="317">
        <f>IF('Vol Term Life'!C71="", "", 'Vol Term Life'!C71)</f>
        <v>1.962</v>
      </c>
    </row>
    <row r="139" spans="2:3" ht="9" customHeight="1">
      <c r="B139" s="328"/>
      <c r="C139" s="329"/>
    </row>
    <row r="140" spans="2:3">
      <c r="B140" s="327" t="s">
        <v>279</v>
      </c>
      <c r="C140" s="315">
        <f>IF('Vol Term Life'!C73=0, "", 'Vol Term Life'!C73)</f>
        <v>39563.664000000004</v>
      </c>
    </row>
    <row r="141" spans="2:3" ht="9" customHeight="1">
      <c r="B141" s="326"/>
      <c r="C141" s="318"/>
    </row>
    <row r="142" spans="2:3">
      <c r="B142" s="327" t="s">
        <v>280</v>
      </c>
      <c r="C142" s="323" t="s">
        <v>53</v>
      </c>
    </row>
    <row r="143" spans="2:3">
      <c r="B143" s="324" t="s">
        <v>198</v>
      </c>
      <c r="C143" s="317" t="str">
        <f>IF('Vol Term Life'!F59="", "", 'Vol Term Life'!F59)</f>
        <v/>
      </c>
    </row>
    <row r="144" spans="2:3">
      <c r="B144" s="324" t="s">
        <v>16</v>
      </c>
      <c r="C144" s="317" t="str">
        <f>IF('Vol Term Life'!F60="", "", 'Vol Term Life'!F60)</f>
        <v/>
      </c>
    </row>
    <row r="145" spans="2:3">
      <c r="B145" s="324" t="s">
        <v>17</v>
      </c>
      <c r="C145" s="317" t="str">
        <f>IF('Vol Term Life'!F61="", "", 'Vol Term Life'!F61)</f>
        <v/>
      </c>
    </row>
    <row r="146" spans="2:3">
      <c r="B146" s="324" t="s">
        <v>18</v>
      </c>
      <c r="C146" s="317" t="str">
        <f>IF('Vol Term Life'!F62="", "", 'Vol Term Life'!F62)</f>
        <v/>
      </c>
    </row>
    <row r="147" spans="2:3">
      <c r="B147" s="324" t="s">
        <v>19</v>
      </c>
      <c r="C147" s="317" t="str">
        <f>IF('Vol Term Life'!F63="", "", 'Vol Term Life'!F63)</f>
        <v/>
      </c>
    </row>
    <row r="148" spans="2:3">
      <c r="B148" s="324" t="s">
        <v>20</v>
      </c>
      <c r="C148" s="317" t="str">
        <f>IF('Vol Term Life'!F64="", "", 'Vol Term Life'!F64)</f>
        <v/>
      </c>
    </row>
    <row r="149" spans="2:3">
      <c r="B149" s="324" t="s">
        <v>21</v>
      </c>
      <c r="C149" s="317" t="str">
        <f>IF('Vol Term Life'!F65="", "", 'Vol Term Life'!F65)</f>
        <v/>
      </c>
    </row>
    <row r="150" spans="2:3">
      <c r="B150" s="324" t="s">
        <v>22</v>
      </c>
      <c r="C150" s="317" t="str">
        <f>IF('Vol Term Life'!F66="", "", 'Vol Term Life'!F66)</f>
        <v/>
      </c>
    </row>
    <row r="151" spans="2:3">
      <c r="B151" s="324" t="s">
        <v>23</v>
      </c>
      <c r="C151" s="317" t="str">
        <f>IF('Vol Term Life'!F67="", "", 'Vol Term Life'!F67)</f>
        <v/>
      </c>
    </row>
    <row r="152" spans="2:3">
      <c r="B152" s="324" t="s">
        <v>57</v>
      </c>
      <c r="C152" s="317" t="str">
        <f>IF('Vol Term Life'!F68="", "", 'Vol Term Life'!F68)</f>
        <v/>
      </c>
    </row>
    <row r="153" spans="2:3">
      <c r="B153" s="324" t="s">
        <v>24</v>
      </c>
      <c r="C153" s="317" t="str">
        <f>IF('Vol Term Life'!F69="", "", 'Vol Term Life'!F69)</f>
        <v/>
      </c>
    </row>
    <row r="154" spans="2:3">
      <c r="B154" s="324" t="s">
        <v>25</v>
      </c>
      <c r="C154" s="317" t="str">
        <f>IF('Vol Term Life'!F70="", "", 'Vol Term Life'!F70)</f>
        <v/>
      </c>
    </row>
    <row r="155" spans="2:3">
      <c r="B155" s="324" t="s">
        <v>26</v>
      </c>
      <c r="C155" s="317" t="str">
        <f>IF('Vol Term Life'!F71="", "", 'Vol Term Life'!F71)</f>
        <v/>
      </c>
    </row>
    <row r="156" spans="2:3" ht="9" customHeight="1">
      <c r="B156" s="328"/>
      <c r="C156" s="318"/>
    </row>
    <row r="157" spans="2:3" ht="13.5" thickBot="1">
      <c r="B157" s="330" t="s">
        <v>281</v>
      </c>
      <c r="C157" s="331" t="str">
        <f>IF('Vol Term Life'!F73=0, "", 'Vol Term Life'!F73)</f>
        <v/>
      </c>
    </row>
    <row r="158" spans="2:3" ht="9" customHeight="1" thickBot="1"/>
    <row r="159" spans="2:3" ht="17.25" thickBot="1">
      <c r="B159" s="394" t="str">
        <f>'Vol Term Life'!J76</f>
        <v>Option 2</v>
      </c>
      <c r="C159" s="374"/>
    </row>
    <row r="160" spans="2:3">
      <c r="B160" s="322" t="s">
        <v>272</v>
      </c>
      <c r="C160" s="323" t="s">
        <v>8</v>
      </c>
    </row>
    <row r="161" spans="2:3">
      <c r="B161" s="324" t="s">
        <v>198</v>
      </c>
      <c r="C161" s="325">
        <f>IF('Vol Term Life'!E79="", "", 'Vol Term Life'!E79)</f>
        <v>1180000</v>
      </c>
    </row>
    <row r="162" spans="2:3">
      <c r="B162" s="324" t="s">
        <v>16</v>
      </c>
      <c r="C162" s="325">
        <f>IF('Vol Term Life'!E80="", "", 'Vol Term Life'!E80)</f>
        <v>3180000</v>
      </c>
    </row>
    <row r="163" spans="2:3">
      <c r="B163" s="324" t="s">
        <v>17</v>
      </c>
      <c r="C163" s="325">
        <f>IF('Vol Term Life'!E81="", "", 'Vol Term Life'!E81)</f>
        <v>6850000</v>
      </c>
    </row>
    <row r="164" spans="2:3">
      <c r="B164" s="324" t="s">
        <v>18</v>
      </c>
      <c r="C164" s="325">
        <f>IF('Vol Term Life'!E82="", "", 'Vol Term Life'!E82)</f>
        <v>13050000</v>
      </c>
    </row>
    <row r="165" spans="2:3">
      <c r="B165" s="324" t="s">
        <v>19</v>
      </c>
      <c r="C165" s="325">
        <f>IF('Vol Term Life'!E83="", "", 'Vol Term Life'!E83)</f>
        <v>15140000</v>
      </c>
    </row>
    <row r="166" spans="2:3">
      <c r="B166" s="324" t="s">
        <v>20</v>
      </c>
      <c r="C166" s="325">
        <f>IF('Vol Term Life'!E84="", "", 'Vol Term Life'!E84)</f>
        <v>14070000</v>
      </c>
    </row>
    <row r="167" spans="2:3">
      <c r="B167" s="324" t="s">
        <v>21</v>
      </c>
      <c r="C167" s="325">
        <f>IF('Vol Term Life'!E85="", "", 'Vol Term Life'!E85)</f>
        <v>15680000</v>
      </c>
    </row>
    <row r="168" spans="2:3">
      <c r="B168" s="324" t="s">
        <v>22</v>
      </c>
      <c r="C168" s="325">
        <f>IF('Vol Term Life'!E86="", "", 'Vol Term Life'!E86)</f>
        <v>7970000</v>
      </c>
    </row>
    <row r="169" spans="2:3">
      <c r="B169" s="324" t="s">
        <v>23</v>
      </c>
      <c r="C169" s="325">
        <f>IF('Vol Term Life'!E87="", "", 'Vol Term Life'!E87)</f>
        <v>4630000</v>
      </c>
    </row>
    <row r="170" spans="2:3">
      <c r="B170" s="324" t="s">
        <v>57</v>
      </c>
      <c r="C170" s="325">
        <f>IF('Vol Term Life'!E88="", "", 'Vol Term Life'!E88)</f>
        <v>650000</v>
      </c>
    </row>
    <row r="171" spans="2:3">
      <c r="B171" s="324" t="s">
        <v>24</v>
      </c>
      <c r="C171" s="325">
        <f>IF('Vol Term Life'!E89="", "", 'Vol Term Life'!E89)</f>
        <v>97500</v>
      </c>
    </row>
    <row r="172" spans="2:3">
      <c r="B172" s="324" t="s">
        <v>25</v>
      </c>
      <c r="C172" s="325">
        <f>IF('Vol Term Life'!E90="", "", 'Vol Term Life'!E90)</f>
        <v>0</v>
      </c>
    </row>
    <row r="173" spans="2:3">
      <c r="B173" s="324" t="s">
        <v>26</v>
      </c>
      <c r="C173" s="325">
        <f>IF('Vol Term Life'!E91="", "", 'Vol Term Life'!E91)</f>
        <v>0</v>
      </c>
    </row>
    <row r="174" spans="2:3" ht="9" customHeight="1">
      <c r="B174" s="326"/>
      <c r="C174" s="318"/>
    </row>
    <row r="175" spans="2:3">
      <c r="B175" s="327" t="s">
        <v>273</v>
      </c>
      <c r="C175" s="323" t="s">
        <v>53</v>
      </c>
    </row>
    <row r="176" spans="2:3">
      <c r="B176" s="324" t="s">
        <v>198</v>
      </c>
      <c r="C176" s="317">
        <f>IF('Vol Term Life'!C79="", "", 'Vol Term Life'!C79)</f>
        <v>0.05</v>
      </c>
    </row>
    <row r="177" spans="2:3">
      <c r="B177" s="324" t="s">
        <v>16</v>
      </c>
      <c r="C177" s="317">
        <f>IF('Vol Term Life'!C80="", "", 'Vol Term Life'!C80)</f>
        <v>0.05</v>
      </c>
    </row>
    <row r="178" spans="2:3">
      <c r="B178" s="324" t="s">
        <v>17</v>
      </c>
      <c r="C178" s="317">
        <f>IF('Vol Term Life'!C81="", "", 'Vol Term Life'!C81)</f>
        <v>7.5999999999999998E-2</v>
      </c>
    </row>
    <row r="179" spans="2:3">
      <c r="B179" s="324" t="s">
        <v>18</v>
      </c>
      <c r="C179" s="317">
        <f>IF('Vol Term Life'!C82="", "", 'Vol Term Life'!C82)</f>
        <v>8.5999999999999993E-2</v>
      </c>
    </row>
    <row r="180" spans="2:3">
      <c r="B180" s="324" t="s">
        <v>19</v>
      </c>
      <c r="C180" s="317">
        <f>IF('Vol Term Life'!C83="", "", 'Vol Term Life'!C83)</f>
        <v>9.5000000000000001E-2</v>
      </c>
    </row>
    <row r="181" spans="2:3">
      <c r="B181" s="324" t="s">
        <v>20</v>
      </c>
      <c r="C181" s="317">
        <f>IF('Vol Term Life'!C84="", "", 'Vol Term Life'!C84)</f>
        <v>0.14299999999999999</v>
      </c>
    </row>
    <row r="182" spans="2:3">
      <c r="B182" s="324" t="s">
        <v>21</v>
      </c>
      <c r="C182" s="317">
        <f>IF('Vol Term Life'!C85="", "", 'Vol Term Life'!C85)</f>
        <v>0.219</v>
      </c>
    </row>
    <row r="183" spans="2:3">
      <c r="B183" s="324" t="s">
        <v>22</v>
      </c>
      <c r="C183" s="317">
        <f>IF('Vol Term Life'!C86="", "", 'Vol Term Life'!C86)</f>
        <v>0.41</v>
      </c>
    </row>
    <row r="184" spans="2:3">
      <c r="B184" s="324" t="s">
        <v>23</v>
      </c>
      <c r="C184" s="317">
        <f>IF('Vol Term Life'!C87="", "", 'Vol Term Life'!C87)</f>
        <v>0.66</v>
      </c>
    </row>
    <row r="185" spans="2:3">
      <c r="B185" s="324" t="s">
        <v>57</v>
      </c>
      <c r="C185" s="317">
        <f>IF('Vol Term Life'!C88="", "", 'Vol Term Life'!C88)</f>
        <v>1.21</v>
      </c>
    </row>
    <row r="186" spans="2:3">
      <c r="B186" s="324" t="s">
        <v>24</v>
      </c>
      <c r="C186" s="317">
        <f>IF('Vol Term Life'!C89="", "", 'Vol Term Life'!C89)</f>
        <v>1.962</v>
      </c>
    </row>
    <row r="187" spans="2:3">
      <c r="B187" s="324" t="s">
        <v>25</v>
      </c>
      <c r="C187" s="317">
        <f>IF('Vol Term Life'!C90="", "", 'Vol Term Life'!C90)</f>
        <v>1.962</v>
      </c>
    </row>
    <row r="188" spans="2:3">
      <c r="B188" s="324" t="s">
        <v>26</v>
      </c>
      <c r="C188" s="317">
        <f>IF('Vol Term Life'!C91="", "", 'Vol Term Life'!C91)</f>
        <v>1.962</v>
      </c>
    </row>
    <row r="189" spans="2:3" ht="9" customHeight="1">
      <c r="B189" s="328"/>
      <c r="C189" s="329"/>
    </row>
    <row r="190" spans="2:3">
      <c r="B190" s="327" t="s">
        <v>274</v>
      </c>
      <c r="C190" s="315">
        <f>IF('Vol Term Life'!C93=0, "", 'Vol Term Life'!C93)</f>
        <v>192557.09999999998</v>
      </c>
    </row>
    <row r="191" spans="2:3" ht="9" customHeight="1">
      <c r="B191" s="326"/>
      <c r="C191" s="318"/>
    </row>
    <row r="192" spans="2:3">
      <c r="B192" s="327" t="s">
        <v>275</v>
      </c>
      <c r="C192" s="323" t="s">
        <v>53</v>
      </c>
    </row>
    <row r="193" spans="2:3">
      <c r="B193" s="324" t="s">
        <v>198</v>
      </c>
      <c r="C193" s="317" t="str">
        <f>IF('Vol Term Life'!F79="", "", 'Vol Term Life'!F79)</f>
        <v/>
      </c>
    </row>
    <row r="194" spans="2:3">
      <c r="B194" s="324" t="s">
        <v>16</v>
      </c>
      <c r="C194" s="317" t="str">
        <f>IF('Vol Term Life'!F80="", "", 'Vol Term Life'!F80)</f>
        <v/>
      </c>
    </row>
    <row r="195" spans="2:3">
      <c r="B195" s="324" t="s">
        <v>17</v>
      </c>
      <c r="C195" s="317" t="str">
        <f>IF('Vol Term Life'!F81="", "", 'Vol Term Life'!F81)</f>
        <v/>
      </c>
    </row>
    <row r="196" spans="2:3">
      <c r="B196" s="324" t="s">
        <v>18</v>
      </c>
      <c r="C196" s="317" t="str">
        <f>IF('Vol Term Life'!F82="", "", 'Vol Term Life'!F82)</f>
        <v/>
      </c>
    </row>
    <row r="197" spans="2:3">
      <c r="B197" s="324" t="s">
        <v>19</v>
      </c>
      <c r="C197" s="317" t="str">
        <f>IF('Vol Term Life'!F83="", "", 'Vol Term Life'!F83)</f>
        <v/>
      </c>
    </row>
    <row r="198" spans="2:3">
      <c r="B198" s="324" t="s">
        <v>20</v>
      </c>
      <c r="C198" s="317" t="str">
        <f>IF('Vol Term Life'!F84="", "", 'Vol Term Life'!F84)</f>
        <v/>
      </c>
    </row>
    <row r="199" spans="2:3">
      <c r="B199" s="324" t="s">
        <v>21</v>
      </c>
      <c r="C199" s="317" t="str">
        <f>IF('Vol Term Life'!F85="", "", 'Vol Term Life'!F85)</f>
        <v/>
      </c>
    </row>
    <row r="200" spans="2:3">
      <c r="B200" s="324" t="s">
        <v>22</v>
      </c>
      <c r="C200" s="317" t="str">
        <f>IF('Vol Term Life'!F86="", "", 'Vol Term Life'!F86)</f>
        <v/>
      </c>
    </row>
    <row r="201" spans="2:3">
      <c r="B201" s="324" t="s">
        <v>23</v>
      </c>
      <c r="C201" s="317" t="str">
        <f>IF('Vol Term Life'!F87="", "", 'Vol Term Life'!F87)</f>
        <v/>
      </c>
    </row>
    <row r="202" spans="2:3">
      <c r="B202" s="324" t="s">
        <v>57</v>
      </c>
      <c r="C202" s="317" t="str">
        <f>IF('Vol Term Life'!F88="", "", 'Vol Term Life'!F88)</f>
        <v/>
      </c>
    </row>
    <row r="203" spans="2:3">
      <c r="B203" s="324" t="s">
        <v>24</v>
      </c>
      <c r="C203" s="317" t="str">
        <f>IF('Vol Term Life'!F89="", "", 'Vol Term Life'!F89)</f>
        <v/>
      </c>
    </row>
    <row r="204" spans="2:3">
      <c r="B204" s="324" t="s">
        <v>25</v>
      </c>
      <c r="C204" s="317" t="str">
        <f>IF('Vol Term Life'!F90="", "", 'Vol Term Life'!F90)</f>
        <v/>
      </c>
    </row>
    <row r="205" spans="2:3">
      <c r="B205" s="324" t="s">
        <v>26</v>
      </c>
      <c r="C205" s="317" t="str">
        <f>IF('Vol Term Life'!F91="", "", 'Vol Term Life'!F91)</f>
        <v/>
      </c>
    </row>
    <row r="206" spans="2:3" ht="9" customHeight="1">
      <c r="B206" s="328"/>
      <c r="C206" s="318"/>
    </row>
    <row r="207" spans="2:3" ht="13.5" thickBot="1">
      <c r="B207" s="330" t="s">
        <v>276</v>
      </c>
      <c r="C207" s="331" t="str">
        <f>IF('Vol Term Life'!F93=0, "", 'Vol Term Life'!F93)</f>
        <v/>
      </c>
    </row>
    <row r="208" spans="2:3" ht="9" customHeight="1" thickBot="1"/>
    <row r="209" spans="2:3" ht="17.25" thickBot="1">
      <c r="B209" s="394" t="str">
        <f>'Vol Term Life'!B95</f>
        <v>Spouse Option 2</v>
      </c>
      <c r="C209" s="374"/>
    </row>
    <row r="210" spans="2:3">
      <c r="B210" s="322" t="s">
        <v>277</v>
      </c>
      <c r="C210" s="323" t="s">
        <v>8</v>
      </c>
    </row>
    <row r="211" spans="2:3">
      <c r="B211" s="324" t="s">
        <v>198</v>
      </c>
      <c r="C211" s="325">
        <f>IF('Vol Term Life'!E97="", "", 'Vol Term Life'!E97)</f>
        <v>80000</v>
      </c>
    </row>
    <row r="212" spans="2:3">
      <c r="B212" s="324" t="s">
        <v>16</v>
      </c>
      <c r="C212" s="325">
        <f>IF('Vol Term Life'!E98="", "", 'Vol Term Life'!E98)</f>
        <v>660000</v>
      </c>
    </row>
    <row r="213" spans="2:3">
      <c r="B213" s="324" t="s">
        <v>17</v>
      </c>
      <c r="C213" s="325">
        <f>IF('Vol Term Life'!E99="", "", 'Vol Term Life'!E99)</f>
        <v>1982000</v>
      </c>
    </row>
    <row r="214" spans="2:3">
      <c r="B214" s="324" t="s">
        <v>18</v>
      </c>
      <c r="C214" s="325">
        <f>IF('Vol Term Life'!E100="", "", 'Vol Term Life'!E100)</f>
        <v>2395000</v>
      </c>
    </row>
    <row r="215" spans="2:3">
      <c r="B215" s="324" t="s">
        <v>19</v>
      </c>
      <c r="C215" s="325">
        <f>IF('Vol Term Life'!E101="", "", 'Vol Term Life'!E101)</f>
        <v>3017000</v>
      </c>
    </row>
    <row r="216" spans="2:3">
      <c r="B216" s="324" t="s">
        <v>20</v>
      </c>
      <c r="C216" s="325">
        <f>IF('Vol Term Life'!E102="", "", 'Vol Term Life'!E102)</f>
        <v>2430000</v>
      </c>
    </row>
    <row r="217" spans="2:3">
      <c r="B217" s="324" t="s">
        <v>21</v>
      </c>
      <c r="C217" s="325">
        <f>IF('Vol Term Life'!E103="", "", 'Vol Term Life'!E103)</f>
        <v>2380000</v>
      </c>
    </row>
    <row r="218" spans="2:3">
      <c r="B218" s="324" t="s">
        <v>22</v>
      </c>
      <c r="C218" s="325">
        <f>IF('Vol Term Life'!E104="", "", 'Vol Term Life'!E104)</f>
        <v>1997000</v>
      </c>
    </row>
    <row r="219" spans="2:3">
      <c r="B219" s="324" t="s">
        <v>23</v>
      </c>
      <c r="C219" s="325">
        <f>IF('Vol Term Life'!E105="", "", 'Vol Term Life'!E105)</f>
        <v>1036250</v>
      </c>
    </row>
    <row r="220" spans="2:3">
      <c r="B220" s="324" t="s">
        <v>57</v>
      </c>
      <c r="C220" s="325">
        <f>IF('Vol Term Life'!E106="", "", 'Vol Term Life'!E106)</f>
        <v>182500</v>
      </c>
    </row>
    <row r="221" spans="2:3">
      <c r="B221" s="324" t="s">
        <v>24</v>
      </c>
      <c r="C221" s="325">
        <f>IF('Vol Term Life'!E107="", "", 'Vol Term Life'!E107)</f>
        <v>12500</v>
      </c>
    </row>
    <row r="222" spans="2:3">
      <c r="B222" s="324" t="s">
        <v>25</v>
      </c>
      <c r="C222" s="325">
        <f>IF('Vol Term Life'!E108="", "", 'Vol Term Life'!E108)</f>
        <v>0</v>
      </c>
    </row>
    <row r="223" spans="2:3">
      <c r="B223" s="324" t="s">
        <v>26</v>
      </c>
      <c r="C223" s="325">
        <f>IF('Vol Term Life'!E109="", "", 'Vol Term Life'!E109)</f>
        <v>0</v>
      </c>
    </row>
    <row r="224" spans="2:3" ht="9" customHeight="1">
      <c r="B224" s="326"/>
      <c r="C224" s="318"/>
    </row>
    <row r="225" spans="2:3">
      <c r="B225" s="327" t="s">
        <v>278</v>
      </c>
      <c r="C225" s="323" t="s">
        <v>53</v>
      </c>
    </row>
    <row r="226" spans="2:3">
      <c r="B226" s="324" t="s">
        <v>198</v>
      </c>
      <c r="C226" s="317">
        <f>IF('Vol Term Life'!C97="", "", 'Vol Term Life'!C97)</f>
        <v>0.05</v>
      </c>
    </row>
    <row r="227" spans="2:3">
      <c r="B227" s="324" t="s">
        <v>16</v>
      </c>
      <c r="C227" s="317">
        <f>IF('Vol Term Life'!C98="", "", 'Vol Term Life'!C98)</f>
        <v>0.05</v>
      </c>
    </row>
    <row r="228" spans="2:3">
      <c r="B228" s="324" t="s">
        <v>17</v>
      </c>
      <c r="C228" s="317">
        <f>IF('Vol Term Life'!C99="", "", 'Vol Term Life'!C99)</f>
        <v>7.5999999999999998E-2</v>
      </c>
    </row>
    <row r="229" spans="2:3">
      <c r="B229" s="324" t="s">
        <v>18</v>
      </c>
      <c r="C229" s="317">
        <f>IF('Vol Term Life'!C100="", "", 'Vol Term Life'!C100)</f>
        <v>8.5999999999999993E-2</v>
      </c>
    </row>
    <row r="230" spans="2:3">
      <c r="B230" s="324" t="s">
        <v>19</v>
      </c>
      <c r="C230" s="317">
        <f>IF('Vol Term Life'!C101="", "", 'Vol Term Life'!C101)</f>
        <v>9.5000000000000001E-2</v>
      </c>
    </row>
    <row r="231" spans="2:3">
      <c r="B231" s="324" t="s">
        <v>20</v>
      </c>
      <c r="C231" s="317">
        <f>IF('Vol Term Life'!C102="", "", 'Vol Term Life'!C102)</f>
        <v>0.14299999999999999</v>
      </c>
    </row>
    <row r="232" spans="2:3">
      <c r="B232" s="324" t="s">
        <v>21</v>
      </c>
      <c r="C232" s="317">
        <f>IF('Vol Term Life'!C103="", "", 'Vol Term Life'!C103)</f>
        <v>0.219</v>
      </c>
    </row>
    <row r="233" spans="2:3">
      <c r="B233" s="324" t="s">
        <v>22</v>
      </c>
      <c r="C233" s="317">
        <f>IF('Vol Term Life'!C104="", "", 'Vol Term Life'!C104)</f>
        <v>0.41</v>
      </c>
    </row>
    <row r="234" spans="2:3">
      <c r="B234" s="324" t="s">
        <v>23</v>
      </c>
      <c r="C234" s="317">
        <f>IF('Vol Term Life'!C105="", "", 'Vol Term Life'!C105)</f>
        <v>0.66</v>
      </c>
    </row>
    <row r="235" spans="2:3">
      <c r="B235" s="324" t="s">
        <v>57</v>
      </c>
      <c r="C235" s="317">
        <f>IF('Vol Term Life'!C106="", "", 'Vol Term Life'!C106)</f>
        <v>1.21</v>
      </c>
    </row>
    <row r="236" spans="2:3">
      <c r="B236" s="324" t="s">
        <v>24</v>
      </c>
      <c r="C236" s="317">
        <f>IF('Vol Term Life'!C107="", "", 'Vol Term Life'!C107)</f>
        <v>1.962</v>
      </c>
    </row>
    <row r="237" spans="2:3">
      <c r="B237" s="324" t="s">
        <v>25</v>
      </c>
      <c r="C237" s="317">
        <f>IF('Vol Term Life'!C108="", "", 'Vol Term Life'!C108)</f>
        <v>1.962</v>
      </c>
    </row>
    <row r="238" spans="2:3">
      <c r="B238" s="324" t="s">
        <v>26</v>
      </c>
      <c r="C238" s="317">
        <f>IF('Vol Term Life'!C109="", "", 'Vol Term Life'!C109)</f>
        <v>1.962</v>
      </c>
    </row>
    <row r="239" spans="2:3" ht="9" customHeight="1">
      <c r="B239" s="328"/>
      <c r="C239" s="329"/>
    </row>
    <row r="240" spans="2:3">
      <c r="B240" s="327" t="s">
        <v>279</v>
      </c>
      <c r="C240" s="315">
        <f>IF('Vol Term Life'!C111=0, "", 'Vol Term Life'!C111)</f>
        <v>39563.664000000004</v>
      </c>
    </row>
    <row r="241" spans="2:3" ht="9" customHeight="1">
      <c r="B241" s="326"/>
      <c r="C241" s="318"/>
    </row>
    <row r="242" spans="2:3">
      <c r="B242" s="327" t="s">
        <v>280</v>
      </c>
      <c r="C242" s="323" t="s">
        <v>53</v>
      </c>
    </row>
    <row r="243" spans="2:3">
      <c r="B243" s="324" t="s">
        <v>198</v>
      </c>
      <c r="C243" s="317" t="str">
        <f>IF('Vol Term Life'!F97="", "", 'Vol Term Life'!F97)</f>
        <v/>
      </c>
    </row>
    <row r="244" spans="2:3">
      <c r="B244" s="324" t="s">
        <v>16</v>
      </c>
      <c r="C244" s="317" t="str">
        <f>IF('Vol Term Life'!F98="", "", 'Vol Term Life'!F98)</f>
        <v/>
      </c>
    </row>
    <row r="245" spans="2:3">
      <c r="B245" s="324" t="s">
        <v>17</v>
      </c>
      <c r="C245" s="317" t="str">
        <f>IF('Vol Term Life'!F99="", "", 'Vol Term Life'!F99)</f>
        <v/>
      </c>
    </row>
    <row r="246" spans="2:3">
      <c r="B246" s="324" t="s">
        <v>18</v>
      </c>
      <c r="C246" s="317" t="str">
        <f>IF('Vol Term Life'!F100="", "", 'Vol Term Life'!F100)</f>
        <v/>
      </c>
    </row>
    <row r="247" spans="2:3">
      <c r="B247" s="324" t="s">
        <v>19</v>
      </c>
      <c r="C247" s="317" t="str">
        <f>IF('Vol Term Life'!F101="", "", 'Vol Term Life'!F101)</f>
        <v/>
      </c>
    </row>
    <row r="248" spans="2:3">
      <c r="B248" s="324" t="s">
        <v>20</v>
      </c>
      <c r="C248" s="317" t="str">
        <f>IF('Vol Term Life'!F102="", "", 'Vol Term Life'!F102)</f>
        <v/>
      </c>
    </row>
    <row r="249" spans="2:3">
      <c r="B249" s="324" t="s">
        <v>21</v>
      </c>
      <c r="C249" s="317" t="str">
        <f>IF('Vol Term Life'!F103="", "", 'Vol Term Life'!F103)</f>
        <v/>
      </c>
    </row>
    <row r="250" spans="2:3">
      <c r="B250" s="324" t="s">
        <v>22</v>
      </c>
      <c r="C250" s="317" t="str">
        <f>IF('Vol Term Life'!F104="", "", 'Vol Term Life'!F104)</f>
        <v/>
      </c>
    </row>
    <row r="251" spans="2:3">
      <c r="B251" s="324" t="s">
        <v>23</v>
      </c>
      <c r="C251" s="317" t="str">
        <f>IF('Vol Term Life'!F105="", "", 'Vol Term Life'!F105)</f>
        <v/>
      </c>
    </row>
    <row r="252" spans="2:3">
      <c r="B252" s="324" t="s">
        <v>57</v>
      </c>
      <c r="C252" s="317" t="str">
        <f>IF('Vol Term Life'!F106="", "", 'Vol Term Life'!F106)</f>
        <v/>
      </c>
    </row>
    <row r="253" spans="2:3">
      <c r="B253" s="324" t="s">
        <v>24</v>
      </c>
      <c r="C253" s="317" t="str">
        <f>IF('Vol Term Life'!F107="", "", 'Vol Term Life'!F107)</f>
        <v/>
      </c>
    </row>
    <row r="254" spans="2:3">
      <c r="B254" s="324" t="s">
        <v>25</v>
      </c>
      <c r="C254" s="317" t="str">
        <f>IF('Vol Term Life'!F108="", "", 'Vol Term Life'!F108)</f>
        <v/>
      </c>
    </row>
    <row r="255" spans="2:3">
      <c r="B255" s="324" t="s">
        <v>26</v>
      </c>
      <c r="C255" s="317" t="str">
        <f>IF('Vol Term Life'!F109="", "", 'Vol Term Life'!F109)</f>
        <v/>
      </c>
    </row>
    <row r="256" spans="2:3" ht="9" customHeight="1">
      <c r="B256" s="328"/>
      <c r="C256" s="318"/>
    </row>
    <row r="257" spans="2:3" ht="13.5" thickBot="1">
      <c r="B257" s="330" t="s">
        <v>281</v>
      </c>
      <c r="C257" s="331" t="str">
        <f>IF('Vol Term Life'!F111=0, "", 'Vol Term Life'!F111)</f>
        <v/>
      </c>
    </row>
    <row r="258" spans="2:3" ht="9" customHeight="1" thickBot="1"/>
    <row r="259" spans="2:3" ht="17.25" thickBot="1">
      <c r="B259" s="394" t="str">
        <f>'Vol Term Life'!B114</f>
        <v>Child Voluntary Term Life Rates</v>
      </c>
      <c r="C259" s="374"/>
    </row>
    <row r="260" spans="2:3">
      <c r="B260" s="947" t="str">
        <f>CONCATENATE("Current Volume: ",'Vol Term Life'!B113)</f>
        <v>Current Volume: Child Term Life</v>
      </c>
      <c r="C260" s="325" t="str">
        <f>IF('Vol Term Life'!E115="", "", 'Vol Term Life'!E115)</f>
        <v/>
      </c>
    </row>
    <row r="261" spans="2:3" ht="9" customHeight="1">
      <c r="B261" s="948"/>
      <c r="C261" s="334"/>
    </row>
    <row r="262" spans="2:3">
      <c r="B262" s="947" t="str">
        <f>CONCATENATE("Current Rate: ",'Vol Term Life'!B113)</f>
        <v>Current Rate: Child Term Life</v>
      </c>
      <c r="C262" s="317" t="str">
        <f>IF('Vol Term Life'!C115="", "", 'Vol Term Life'!C115)</f>
        <v/>
      </c>
    </row>
    <row r="263" spans="2:3">
      <c r="B263" s="947" t="str">
        <f>CONCATENATE("Quoted Rate: ", 'Vol Term Life'!B113)</f>
        <v>Quoted Rate: Child Term Life</v>
      </c>
      <c r="C263" s="317" t="str">
        <f>IF('Vol Term Life'!F115="", "", 'Vol Term Life'!F115)</f>
        <v/>
      </c>
    </row>
    <row r="264" spans="2:3" ht="9" customHeight="1">
      <c r="B264" s="948"/>
      <c r="C264" s="318"/>
    </row>
    <row r="265" spans="2:3">
      <c r="B265" s="947" t="str">
        <f>CONCATENATE("Current Premium: ",'Vol Term Life'!B113)</f>
        <v>Current Premium: Child Term Life</v>
      </c>
      <c r="C265" s="325" t="str">
        <f>IF('Vol Term Life'!C116=0, "", 'Vol Term Life'!C116)</f>
        <v/>
      </c>
    </row>
    <row r="266" spans="2:3">
      <c r="B266" s="947" t="str">
        <f>CONCATENATE("Proposed Premium: ",'Vol Term Life'!B113)</f>
        <v>Proposed Premium: Child Term Life</v>
      </c>
      <c r="C266" s="325" t="str">
        <f>IF('Vol Term Life'!F116=0, "", 'Vol Term Life'!F116)</f>
        <v/>
      </c>
    </row>
    <row r="267" spans="2:3" ht="9" customHeight="1" thickBot="1">
      <c r="B267" s="333"/>
      <c r="C267" s="334"/>
    </row>
    <row r="268" spans="2:3" ht="17.25" thickBot="1">
      <c r="B268" s="373" t="s">
        <v>282</v>
      </c>
      <c r="C268" s="373"/>
    </row>
    <row r="269" spans="2:3">
      <c r="B269" s="332" t="s">
        <v>283</v>
      </c>
      <c r="C269" s="335" t="str">
        <f>IF('Vol Term Life'!D35="", "", 'Vol Term Life'!D35)</f>
        <v>3 years</v>
      </c>
    </row>
    <row r="270" spans="2:3" ht="13.5" thickBot="1">
      <c r="B270" s="336" t="s">
        <v>138</v>
      </c>
      <c r="C270" s="320" t="str">
        <f>IF(IF('Vol Term Life'!E35="Deviate",'Vol Term Life'!F35,'Vol Term Life'!D35)="", "", IF('Vol Term Life'!E35="Deviate",'Vol Term Life'!F35,'Vol Term Life'!D35))</f>
        <v>3 years</v>
      </c>
    </row>
    <row r="271" spans="2:3" ht="9" customHeight="1"/>
    <row r="272" spans="2:3">
      <c r="B272" s="332" t="s">
        <v>319</v>
      </c>
      <c r="C272" s="315">
        <f>IF(SUM(C265,C140,C240)=0,"",SUM(C265,C140,C240))</f>
        <v>79127.328000000009</v>
      </c>
    </row>
    <row r="273" spans="2:3">
      <c r="B273" s="332" t="s">
        <v>320</v>
      </c>
      <c r="C273" s="315" t="str">
        <f>IF(SUM(C266,C157,C257)=0,"",SUM(C266,C157,C257))</f>
        <v/>
      </c>
    </row>
    <row r="274" spans="2:3" ht="9" customHeight="1" thickBot="1"/>
    <row r="275" spans="2:3" ht="17.25" thickBot="1">
      <c r="B275" s="394" t="str">
        <f>'VAD&amp;D'!J34</f>
        <v>Voluntary AD&amp;D Option 1</v>
      </c>
      <c r="C275" s="374"/>
    </row>
    <row r="276" spans="2:3">
      <c r="B276" s="947" t="str">
        <f>CONCATENATE("Current Volume: ", 'VAD&amp;D'!B38)</f>
        <v>Current Volume: Employee Only</v>
      </c>
      <c r="C276" s="325">
        <f>IF('VAD&amp;D'!E38="","",'VAD&amp;D'!E38)</f>
        <v>80737686</v>
      </c>
    </row>
    <row r="277" spans="2:3">
      <c r="B277" s="947" t="str">
        <f>CONCATENATE("Current Volume: ",'VAD&amp;D'!B39)</f>
        <v>Current Volume: Spouse</v>
      </c>
      <c r="C277" s="325">
        <f>IF('VAD&amp;D'!E39="","",'VAD&amp;D'!E39)</f>
        <v>4115283</v>
      </c>
    </row>
    <row r="278" spans="2:3">
      <c r="B278" s="947" t="str">
        <f>CONCATENATE("Current Volume: ",'VAD&amp;D'!B40)</f>
        <v>Current Volume: Third Tier (if applicable)</v>
      </c>
      <c r="C278" s="325" t="str">
        <f>IF('VAD&amp;D'!E40="","",'VAD&amp;D'!E40)</f>
        <v/>
      </c>
    </row>
    <row r="279" spans="2:3" ht="9" customHeight="1">
      <c r="B279" s="948"/>
      <c r="C279" s="318"/>
    </row>
    <row r="280" spans="2:3">
      <c r="B280" s="947" t="str">
        <f>CONCATENATE("Current Rate: ", 'VAD&amp;D'!B38)</f>
        <v>Current Rate: Employee Only</v>
      </c>
      <c r="C280" s="317">
        <f>IF('VAD&amp;D'!C38="","",'VAD&amp;D'!C38)</f>
        <v>0.02</v>
      </c>
    </row>
    <row r="281" spans="2:3">
      <c r="B281" s="947" t="str">
        <f>CONCATENATE("Current Rate: ",'VAD&amp;D'!B39)</f>
        <v>Current Rate: Spouse</v>
      </c>
      <c r="C281" s="317">
        <f>IF('VAD&amp;D'!C39="","",'VAD&amp;D'!C39)</f>
        <v>0.02</v>
      </c>
    </row>
    <row r="282" spans="2:3">
      <c r="B282" s="947" t="str">
        <f>CONCATENATE("Current Rate: ",'VAD&amp;D'!B40)</f>
        <v>Current Rate: Third Tier (if applicable)</v>
      </c>
      <c r="C282" s="317" t="str">
        <f>IF('VAD&amp;D'!C40="","",'VAD&amp;D'!C40)</f>
        <v/>
      </c>
    </row>
    <row r="283" spans="2:3" ht="9" customHeight="1">
      <c r="B283" s="948"/>
      <c r="C283" s="318"/>
    </row>
    <row r="284" spans="2:3">
      <c r="B284" s="947" t="str">
        <f>CONCATENATE("Quoted Rate: ", 'VAD&amp;D'!B38)</f>
        <v>Quoted Rate: Employee Only</v>
      </c>
      <c r="C284" s="317" t="str">
        <f>IF('VAD&amp;D'!F38="","",'VAD&amp;D'!F38)</f>
        <v/>
      </c>
    </row>
    <row r="285" spans="2:3">
      <c r="B285" s="947" t="str">
        <f>CONCATENATE("Quoted Rate: ",'VAD&amp;D'!B39)</f>
        <v>Quoted Rate: Spouse</v>
      </c>
      <c r="C285" s="317" t="str">
        <f>IF('VAD&amp;D'!F39="","",'VAD&amp;D'!F39)</f>
        <v/>
      </c>
    </row>
    <row r="286" spans="2:3">
      <c r="B286" s="947" t="str">
        <f>CONCATENATE("Quoted Rate: ",'VAD&amp;D'!B40)</f>
        <v>Quoted Rate: Third Tier (if applicable)</v>
      </c>
      <c r="C286" s="317" t="str">
        <f>IF('VAD&amp;D'!F40="","",'VAD&amp;D'!F40)</f>
        <v/>
      </c>
    </row>
    <row r="287" spans="2:3" ht="9" customHeight="1">
      <c r="B287" s="333"/>
      <c r="C287" s="318"/>
    </row>
    <row r="288" spans="2:3">
      <c r="B288" s="332" t="s">
        <v>439</v>
      </c>
      <c r="C288" s="315">
        <f>IF('VAD&amp;D'!C41="","",'VAD&amp;D'!C41)</f>
        <v>20364.71256</v>
      </c>
    </row>
    <row r="289" spans="2:3">
      <c r="B289" s="332" t="s">
        <v>440</v>
      </c>
      <c r="C289" s="315">
        <f>IF('VAD&amp;D'!F41="","",'VAD&amp;D'!F41)</f>
        <v>0</v>
      </c>
    </row>
    <row r="290" spans="2:3" ht="9" customHeight="1">
      <c r="B290" s="333"/>
      <c r="C290" s="318"/>
    </row>
    <row r="291" spans="2:3">
      <c r="B291" s="332" t="s">
        <v>284</v>
      </c>
      <c r="C291" s="335" t="str">
        <f>IF('VAD&amp;D'!D32="", "", 'VAD&amp;D'!D32)</f>
        <v>3 years</v>
      </c>
    </row>
    <row r="292" spans="2:3" ht="13.5" thickBot="1">
      <c r="B292" s="336" t="s">
        <v>285</v>
      </c>
      <c r="C292" s="320" t="str">
        <f>IF(IF('VAD&amp;D'!E32="Deviate",'VAD&amp;D'!F32,'VAD&amp;D'!D32)="", "", IF('VAD&amp;D'!E32="Deviate",'VAD&amp;D'!F32,'VAD&amp;D'!D32))</f>
        <v>3 years</v>
      </c>
    </row>
    <row r="293" spans="2:3" ht="9" customHeight="1" thickBot="1"/>
    <row r="294" spans="2:3" ht="17.25" thickBot="1">
      <c r="B294" s="394" t="str">
        <f>LTD!B45</f>
        <v>Core LTD</v>
      </c>
      <c r="C294" s="374"/>
    </row>
    <row r="295" spans="2:3">
      <c r="B295" s="947" t="str">
        <f>CONCATENATE("Covered Monthly Payroll: ",LTD!B45)</f>
        <v>Covered Monthly Payroll: Core LTD</v>
      </c>
      <c r="C295" s="337">
        <f>IF(LTD!E45="","",LTD!E45)</f>
        <v>25871857</v>
      </c>
    </row>
    <row r="296" spans="2:3">
      <c r="B296" s="947" t="str">
        <f>CONCATENATE("Lives: ",LTD!B45)</f>
        <v>Lives: Core LTD</v>
      </c>
      <c r="C296" s="314">
        <f>IF(LTD!D45="","",LTD!D45)</f>
        <v>3669</v>
      </c>
    </row>
    <row r="297" spans="2:3" ht="9" customHeight="1">
      <c r="B297" s="948"/>
      <c r="C297" s="318"/>
    </row>
    <row r="298" spans="2:3">
      <c r="B298" s="947" t="str">
        <f>CONCATENATE("Current Rate: ",LTD!B45)</f>
        <v>Current Rate: Core LTD</v>
      </c>
      <c r="C298" s="317">
        <f>IF(LTD!C45="","",LTD!C45)</f>
        <v>1.64</v>
      </c>
    </row>
    <row r="299" spans="2:3">
      <c r="B299" s="947" t="str">
        <f>CONCATENATE("Quoted Rate: ",LTD!B45)</f>
        <v>Quoted Rate: Core LTD</v>
      </c>
      <c r="C299" s="317" t="str">
        <f>IF(LTD!F45="","",LTD!F45)</f>
        <v/>
      </c>
    </row>
    <row r="300" spans="2:3" ht="9" customHeight="1">
      <c r="B300" s="948"/>
      <c r="C300" s="318"/>
    </row>
    <row r="301" spans="2:3">
      <c r="B301" s="947" t="str">
        <f>CONCATENATE("Current Premium: ",LTD!B45)</f>
        <v>Current Premium: Core LTD</v>
      </c>
      <c r="C301" s="338">
        <f>IF(LTD!E45/100*LTD!C45*12=0, "", LTD!E45/100*LTD!C45*12)</f>
        <v>5091581.4576000003</v>
      </c>
    </row>
    <row r="302" spans="2:3" ht="13.5" thickBot="1">
      <c r="B302" s="949" t="str">
        <f>CONCATENATE("Proposed Premium: ",LTD!B45)</f>
        <v>Proposed Premium: Core LTD</v>
      </c>
      <c r="C302" s="339" t="str">
        <f>IF(LTD!E45/100*LTD!F45*12=0, "", LTD!E45/100*LTD!F45*12)</f>
        <v/>
      </c>
    </row>
    <row r="303" spans="2:3" ht="9" customHeight="1" thickBot="1">
      <c r="C303" s="340"/>
    </row>
    <row r="304" spans="2:3" ht="17.25" thickBot="1">
      <c r="B304" s="394" t="str">
        <f>LTD!B46</f>
        <v>Buy-up 1 LTD</v>
      </c>
      <c r="C304" s="374"/>
    </row>
    <row r="305" spans="2:3">
      <c r="B305" s="947" t="str">
        <f>CONCATENATE("Covered Monthly Payroll: ",LTD!B46)</f>
        <v>Covered Monthly Payroll: Buy-up 1 LTD</v>
      </c>
      <c r="C305" s="337">
        <f>IF(LTD!E46="", "", LTD!E46)</f>
        <v>3707251</v>
      </c>
    </row>
    <row r="306" spans="2:3">
      <c r="B306" s="947" t="str">
        <f>CONCATENATE("Lives: ",LTD!B46)</f>
        <v>Lives: Buy-up 1 LTD</v>
      </c>
      <c r="C306" s="314">
        <f>IF(LTD!D46="", "", LTD!D46)</f>
        <v>546</v>
      </c>
    </row>
    <row r="307" spans="2:3" ht="9" customHeight="1">
      <c r="B307" s="948"/>
      <c r="C307" s="318"/>
    </row>
    <row r="308" spans="2:3">
      <c r="B308" s="947" t="str">
        <f>CONCATENATE("Current Rate: ",LTD!B46)</f>
        <v>Current Rate: Buy-up 1 LTD</v>
      </c>
      <c r="C308" s="317">
        <f>IF(LTD!C46="", "", LTD!C46)</f>
        <v>0.20499999999999999</v>
      </c>
    </row>
    <row r="309" spans="2:3">
      <c r="B309" s="947" t="str">
        <f>CONCATENATE("Quoted Rate: ",LTD!B46)</f>
        <v>Quoted Rate: Buy-up 1 LTD</v>
      </c>
      <c r="C309" s="317" t="str">
        <f>IF(LTD!F46="", "", LTD!F46)</f>
        <v/>
      </c>
    </row>
    <row r="310" spans="2:3" ht="9" customHeight="1">
      <c r="B310" s="948"/>
      <c r="C310" s="318"/>
    </row>
    <row r="311" spans="2:3">
      <c r="B311" s="947" t="str">
        <f>CONCATENATE("Current Premium: ",LTD!B46)</f>
        <v>Current Premium: Buy-up 1 LTD</v>
      </c>
      <c r="C311" s="338">
        <f>IF(LTD!E46/100*LTD!C46*12=0, "", LTD!E46/100*LTD!C46*12)</f>
        <v>91198.37460000001</v>
      </c>
    </row>
    <row r="312" spans="2:3" ht="13.5" thickBot="1">
      <c r="B312" s="949" t="str">
        <f>CONCATENATE("Proposed Premium: ",LTD!B46)</f>
        <v>Proposed Premium: Buy-up 1 LTD</v>
      </c>
      <c r="C312" s="339" t="str">
        <f>IF(LTD!E46/100*LTD!F46*12=0, "", LTD!E46/100*LTD!F46*12)</f>
        <v/>
      </c>
    </row>
    <row r="313" spans="2:3" ht="9" customHeight="1" thickBot="1"/>
    <row r="314" spans="2:3" ht="17.25" thickBot="1">
      <c r="B314" s="394" t="str">
        <f>CONCATENATE(LTD!B49,":"," ",LTD!B51)</f>
        <v>Employer Paid LTD: Buy Up 2</v>
      </c>
      <c r="C314" s="374"/>
    </row>
    <row r="315" spans="2:3">
      <c r="B315" s="947" t="str">
        <f>CONCATENATE("Covered Monthly Payroll: ",LTD!B49,"-",LTD!B51)</f>
        <v>Covered Monthly Payroll: Employer Paid LTD-Buy Up 2</v>
      </c>
      <c r="C315" s="337">
        <f>IF(LTD!E51="", "", LTD!E51)</f>
        <v>2803874</v>
      </c>
    </row>
    <row r="316" spans="2:3">
      <c r="B316" s="947" t="str">
        <f>CONCATENATE("Lives: ",LTD!B49,"-",LTD!B51)</f>
        <v>Lives: Employer Paid LTD-Buy Up 2</v>
      </c>
      <c r="C316" s="314">
        <f>IF(LTD!D51="", "", LTD!D51)</f>
        <v>402</v>
      </c>
    </row>
    <row r="317" spans="2:3" ht="9" customHeight="1">
      <c r="B317" s="948"/>
      <c r="C317" s="318"/>
    </row>
    <row r="318" spans="2:3">
      <c r="B318" s="947" t="str">
        <f>CONCATENATE("Current Rate: ",LTD!B49,"-",LTD!B51)</f>
        <v>Current Rate: Employer Paid LTD-Buy Up 2</v>
      </c>
      <c r="C318" s="317">
        <f>IF(LTD!C51="", "", LTD!C51)</f>
        <v>0.30299999999999999</v>
      </c>
    </row>
    <row r="319" spans="2:3">
      <c r="B319" s="947" t="str">
        <f>CONCATENATE("Quoted Rate: ",LTD!B49,"-",LTD!B51)</f>
        <v>Quoted Rate: Employer Paid LTD-Buy Up 2</v>
      </c>
      <c r="C319" s="317" t="str">
        <f>IF(LTD!F51="", "", LTD!F51)</f>
        <v/>
      </c>
    </row>
    <row r="320" spans="2:3" ht="9" customHeight="1">
      <c r="B320" s="948"/>
      <c r="C320" s="318"/>
    </row>
    <row r="321" spans="2:3">
      <c r="B321" s="947" t="str">
        <f>CONCATENATE("Current Premium: ",LTD!B49,"-",LTD!B51)</f>
        <v>Current Premium: Employer Paid LTD-Buy Up 2</v>
      </c>
      <c r="C321" s="338">
        <f>IF(LTD!E51/100*LTD!C51*12=0, "", LTD!E51/100*LTD!C51*12)</f>
        <v>101948.85864000002</v>
      </c>
    </row>
    <row r="322" spans="2:3" ht="13.5" thickBot="1">
      <c r="B322" s="949" t="str">
        <f>CONCATENATE("Proposed Premium: ",LTD!B49,"-",LTD!B51)</f>
        <v>Proposed Premium: Employer Paid LTD-Buy Up 2</v>
      </c>
      <c r="C322" s="339" t="str">
        <f>IF(LTD!E51/100*LTD!F51*12=0, "", LTD!E51/100*LTD!F51*12)</f>
        <v/>
      </c>
    </row>
    <row r="323" spans="2:3" ht="9" customHeight="1" thickBot="1"/>
    <row r="324" spans="2:3" ht="17.25" thickBot="1">
      <c r="B324" s="394" t="str">
        <f>CONCATENATE(LTD!B49,":"," ",LTD!B52)</f>
        <v>Employer Paid LTD: Class 2</v>
      </c>
      <c r="C324" s="374"/>
    </row>
    <row r="325" spans="2:3">
      <c r="B325" s="947" t="str">
        <f>CONCATENATE("Covered Monthly Payroll: ",LTD!B49,"-",LTD!B52)</f>
        <v>Covered Monthly Payroll: Employer Paid LTD-Class 2</v>
      </c>
      <c r="C325" s="337" t="str">
        <f>IF(LTD!E52="", "", LTD!E52)</f>
        <v/>
      </c>
    </row>
    <row r="326" spans="2:3">
      <c r="B326" s="947" t="str">
        <f>CONCATENATE("Lives: ",LTD!B49,"-",LTD!B52)</f>
        <v>Lives: Employer Paid LTD-Class 2</v>
      </c>
      <c r="C326" s="314" t="str">
        <f>IF(LTD!D52="", "", LTD!D52)</f>
        <v/>
      </c>
    </row>
    <row r="327" spans="2:3" ht="9" customHeight="1">
      <c r="B327" s="948"/>
      <c r="C327" s="318"/>
    </row>
    <row r="328" spans="2:3">
      <c r="B328" s="947" t="str">
        <f>CONCATENATE("Current Rate: ",LTD!B49,"-",LTD!B52)</f>
        <v>Current Rate: Employer Paid LTD-Class 2</v>
      </c>
      <c r="C328" s="317" t="str">
        <f>IF(LTD!C52="", "", LTD!C52)</f>
        <v/>
      </c>
    </row>
    <row r="329" spans="2:3">
      <c r="B329" s="947" t="str">
        <f>CONCATENATE("Quoted Rate: ",LTD!B49,"-",LTD!B52)</f>
        <v>Quoted Rate: Employer Paid LTD-Class 2</v>
      </c>
      <c r="C329" s="317" t="str">
        <f>IF(LTD!F52="", "", LTD!F52)</f>
        <v/>
      </c>
    </row>
    <row r="330" spans="2:3" ht="9" customHeight="1">
      <c r="B330" s="948"/>
      <c r="C330" s="318"/>
    </row>
    <row r="331" spans="2:3">
      <c r="B331" s="947" t="str">
        <f>CONCATENATE("Current Premium: ",LTD!B49,"-",LTD!B52)</f>
        <v>Current Premium: Employer Paid LTD-Class 2</v>
      </c>
      <c r="C331" s="338" t="str">
        <f>IF(LTD!E52/100*LTD!C52*12=0, "", LTD!E52/100*LTD!C52*12)</f>
        <v/>
      </c>
    </row>
    <row r="332" spans="2:3" ht="13.5" thickBot="1">
      <c r="B332" s="949" t="str">
        <f>CONCATENATE("Proposed Premium: ",LTD!B49,"-",LTD!B52)</f>
        <v>Proposed Premium: Employer Paid LTD-Class 2</v>
      </c>
      <c r="C332" s="339" t="str">
        <f>IF(LTD!E52/100*LTD!F52=0, "", LTD!E52/100*LTD!F52)</f>
        <v/>
      </c>
    </row>
    <row r="333" spans="2:3" ht="9" customHeight="1" thickBot="1"/>
    <row r="334" spans="2:3" ht="17.25" thickBot="1">
      <c r="B334" s="394" t="str">
        <f>CONCATENATE(LTD!B49,":"," ",LTD!B53)</f>
        <v>Employer Paid LTD: Class 3</v>
      </c>
      <c r="C334" s="374"/>
    </row>
    <row r="335" spans="2:3">
      <c r="B335" s="947" t="str">
        <f>CONCATENATE("Covered Monthly Payroll: ",LTD!B49,"-",LTD!B53)</f>
        <v>Covered Monthly Payroll: Employer Paid LTD-Class 3</v>
      </c>
      <c r="C335" s="337" t="str">
        <f>IF(LTD!E53="", "", LTD!E53)</f>
        <v/>
      </c>
    </row>
    <row r="336" spans="2:3">
      <c r="B336" s="947" t="str">
        <f>CONCATENATE("Lives: ",LTD!B49,"-",LTD!B53)</f>
        <v>Lives: Employer Paid LTD-Class 3</v>
      </c>
      <c r="C336" s="314" t="str">
        <f>IF(LTD!D53="", "", LTD!D53)</f>
        <v/>
      </c>
    </row>
    <row r="337" spans="2:3" ht="9" customHeight="1">
      <c r="B337" s="948"/>
      <c r="C337" s="318"/>
    </row>
    <row r="338" spans="2:3">
      <c r="B338" s="947" t="str">
        <f>CONCATENATE("Current Rate: ",LTD!B49,"-",LTD!B53)</f>
        <v>Current Rate: Employer Paid LTD-Class 3</v>
      </c>
      <c r="C338" s="317" t="str">
        <f>IF(LTD!C53="", "", LTD!C53)</f>
        <v/>
      </c>
    </row>
    <row r="339" spans="2:3">
      <c r="B339" s="947" t="str">
        <f>CONCATENATE("Quoted Rate: ",LTD!B49,"-",LTD!B53)</f>
        <v>Quoted Rate: Employer Paid LTD-Class 3</v>
      </c>
      <c r="C339" s="317" t="str">
        <f>IF(LTD!F53="", "", LTD!F53)</f>
        <v/>
      </c>
    </row>
    <row r="340" spans="2:3" ht="9" customHeight="1">
      <c r="B340" s="948"/>
      <c r="C340" s="318"/>
    </row>
    <row r="341" spans="2:3">
      <c r="B341" s="947" t="str">
        <f>CONCATENATE("Current Premium: ",LTD!B49,"-",LTD!B53)</f>
        <v>Current Premium: Employer Paid LTD-Class 3</v>
      </c>
      <c r="C341" s="338" t="str">
        <f>IF(LTD!E53/100*LTD!C53*12=0, "", LTD!E53/100*LTD!C53*12)</f>
        <v/>
      </c>
    </row>
    <row r="342" spans="2:3" ht="13.5" thickBot="1">
      <c r="B342" s="949" t="str">
        <f>CONCATENATE("Proposed Premium: ",LTD!B49,"-",LTD!B53)</f>
        <v>Proposed Premium: Employer Paid LTD-Class 3</v>
      </c>
      <c r="C342" s="339" t="str">
        <f>IF(LTD!E53/100*LTD!F53*12=0, "", LTD!E53/100*LTD!F53*12)</f>
        <v/>
      </c>
    </row>
    <row r="343" spans="2:3" ht="9" customHeight="1" thickBot="1"/>
    <row r="344" spans="2:3" ht="17.25" thickBot="1">
      <c r="B344" s="394" t="str">
        <f>LTD!B56</f>
        <v>Employee Paid LTD - Class 1</v>
      </c>
      <c r="C344" s="374"/>
    </row>
    <row r="345" spans="2:3" ht="13.5" thickBot="1">
      <c r="B345" s="950" t="str">
        <f>CONCATENATE("Covered Monthly Payroll: ",LTD!B56)</f>
        <v>Covered Monthly Payroll: Employee Paid LTD - Class 1</v>
      </c>
      <c r="C345" s="341" t="s">
        <v>117</v>
      </c>
    </row>
    <row r="346" spans="2:3">
      <c r="B346" s="342" t="s">
        <v>198</v>
      </c>
      <c r="C346" s="343" t="str">
        <f>IF(LTD!E58="", "", LTD!E58)</f>
        <v/>
      </c>
    </row>
    <row r="347" spans="2:3">
      <c r="B347" s="324" t="s">
        <v>16</v>
      </c>
      <c r="C347" s="343" t="str">
        <f>IF(LTD!E59="", "", LTD!E59)</f>
        <v/>
      </c>
    </row>
    <row r="348" spans="2:3">
      <c r="B348" s="324" t="s">
        <v>17</v>
      </c>
      <c r="C348" s="343" t="str">
        <f>IF(LTD!E60="", "", LTD!E60)</f>
        <v/>
      </c>
    </row>
    <row r="349" spans="2:3">
      <c r="B349" s="324" t="s">
        <v>18</v>
      </c>
      <c r="C349" s="343" t="str">
        <f>IF(LTD!E61="", "", LTD!E61)</f>
        <v/>
      </c>
    </row>
    <row r="350" spans="2:3">
      <c r="B350" s="324" t="s">
        <v>19</v>
      </c>
      <c r="C350" s="343" t="str">
        <f>IF(LTD!E62="", "", LTD!E62)</f>
        <v/>
      </c>
    </row>
    <row r="351" spans="2:3">
      <c r="B351" s="324" t="s">
        <v>20</v>
      </c>
      <c r="C351" s="343" t="str">
        <f>IF(LTD!E63="", "", LTD!E63)</f>
        <v/>
      </c>
    </row>
    <row r="352" spans="2:3">
      <c r="B352" s="324" t="s">
        <v>21</v>
      </c>
      <c r="C352" s="343" t="str">
        <f>IF(LTD!E64="", "", LTD!E64)</f>
        <v/>
      </c>
    </row>
    <row r="353" spans="2:3">
      <c r="B353" s="324" t="s">
        <v>22</v>
      </c>
      <c r="C353" s="343" t="str">
        <f>IF(LTD!E65="", "", LTD!E65)</f>
        <v/>
      </c>
    </row>
    <row r="354" spans="2:3">
      <c r="B354" s="324" t="s">
        <v>23</v>
      </c>
      <c r="C354" s="343" t="str">
        <f>IF(LTD!E66="", "", LTD!E66)</f>
        <v/>
      </c>
    </row>
    <row r="355" spans="2:3">
      <c r="B355" s="324" t="s">
        <v>57</v>
      </c>
      <c r="C355" s="343" t="str">
        <f>IF(LTD!E67="", "", LTD!E67)</f>
        <v/>
      </c>
    </row>
    <row r="356" spans="2:3">
      <c r="B356" s="324" t="s">
        <v>210</v>
      </c>
      <c r="C356" s="343" t="str">
        <f>IF(LTD!E68="", "", LTD!E68)</f>
        <v/>
      </c>
    </row>
    <row r="357" spans="2:3" ht="9" customHeight="1">
      <c r="B357" s="344"/>
      <c r="C357" s="345"/>
    </row>
    <row r="358" spans="2:3">
      <c r="B358" s="951" t="str">
        <f>CONCATENATE("Current Rates: ",LTD!B56)</f>
        <v>Current Rates: Employee Paid LTD - Class 1</v>
      </c>
      <c r="C358" s="323" t="s">
        <v>185</v>
      </c>
    </row>
    <row r="359" spans="2:3">
      <c r="B359" s="342" t="s">
        <v>198</v>
      </c>
      <c r="C359" s="346" t="str">
        <f>IF(LTD!C58="", "", LTD!C58)</f>
        <v/>
      </c>
    </row>
    <row r="360" spans="2:3">
      <c r="B360" s="324" t="s">
        <v>16</v>
      </c>
      <c r="C360" s="346" t="str">
        <f>IF(LTD!C59="", "", LTD!C59)</f>
        <v/>
      </c>
    </row>
    <row r="361" spans="2:3">
      <c r="B361" s="324" t="s">
        <v>17</v>
      </c>
      <c r="C361" s="346" t="str">
        <f>IF(LTD!C60="", "", LTD!C60)</f>
        <v/>
      </c>
    </row>
    <row r="362" spans="2:3">
      <c r="B362" s="324" t="s">
        <v>18</v>
      </c>
      <c r="C362" s="346" t="str">
        <f>IF(LTD!C61="", "", LTD!C61)</f>
        <v/>
      </c>
    </row>
    <row r="363" spans="2:3">
      <c r="B363" s="324" t="s">
        <v>19</v>
      </c>
      <c r="C363" s="346" t="str">
        <f>IF(LTD!C62="", "", LTD!C62)</f>
        <v/>
      </c>
    </row>
    <row r="364" spans="2:3">
      <c r="B364" s="324" t="s">
        <v>20</v>
      </c>
      <c r="C364" s="346" t="str">
        <f>IF(LTD!C63="", "", LTD!C63)</f>
        <v/>
      </c>
    </row>
    <row r="365" spans="2:3">
      <c r="B365" s="324" t="s">
        <v>21</v>
      </c>
      <c r="C365" s="346" t="str">
        <f>IF(LTD!C64="", "", LTD!C64)</f>
        <v/>
      </c>
    </row>
    <row r="366" spans="2:3">
      <c r="B366" s="324" t="s">
        <v>22</v>
      </c>
      <c r="C366" s="346" t="str">
        <f>IF(LTD!C65="", "", LTD!C65)</f>
        <v/>
      </c>
    </row>
    <row r="367" spans="2:3">
      <c r="B367" s="324" t="s">
        <v>23</v>
      </c>
      <c r="C367" s="346" t="str">
        <f>IF(LTD!C66="", "", LTD!C66)</f>
        <v/>
      </c>
    </row>
    <row r="368" spans="2:3">
      <c r="B368" s="324" t="s">
        <v>57</v>
      </c>
      <c r="C368" s="346" t="str">
        <f>IF(LTD!C67="", "", LTD!C67)</f>
        <v/>
      </c>
    </row>
    <row r="369" spans="2:3">
      <c r="B369" s="324" t="s">
        <v>210</v>
      </c>
      <c r="C369" s="346" t="str">
        <f>IF(LTD!C68="", "", LTD!C68)</f>
        <v/>
      </c>
    </row>
    <row r="370" spans="2:3" ht="9" customHeight="1">
      <c r="B370" s="347"/>
      <c r="C370" s="345"/>
    </row>
    <row r="371" spans="2:3">
      <c r="B371" s="952" t="str">
        <f>CONCATENATE("Current Premium: ",LTD!B56)</f>
        <v>Current Premium: Employee Paid LTD - Class 1</v>
      </c>
      <c r="C371" s="325" t="str">
        <f>IF(LTD!C70=0, "", LTD!C70)</f>
        <v/>
      </c>
    </row>
    <row r="372" spans="2:3" ht="9" customHeight="1">
      <c r="B372" s="348"/>
      <c r="C372" s="349"/>
    </row>
    <row r="373" spans="2:3">
      <c r="B373" s="953" t="str">
        <f>CONCATENATE("Quoted Rates: ",LTD!B56)</f>
        <v>Quoted Rates: Employee Paid LTD - Class 1</v>
      </c>
      <c r="C373" s="350" t="s">
        <v>185</v>
      </c>
    </row>
    <row r="374" spans="2:3">
      <c r="B374" s="324" t="s">
        <v>198</v>
      </c>
      <c r="C374" s="317" t="str">
        <f>IF(LTD!F58="", "", LTD!F58)</f>
        <v/>
      </c>
    </row>
    <row r="375" spans="2:3">
      <c r="B375" s="324" t="s">
        <v>16</v>
      </c>
      <c r="C375" s="317" t="str">
        <f>IF(LTD!F59="", "", LTD!F59)</f>
        <v/>
      </c>
    </row>
    <row r="376" spans="2:3">
      <c r="B376" s="324" t="s">
        <v>17</v>
      </c>
      <c r="C376" s="317" t="str">
        <f>IF(LTD!F60="", "", LTD!F60)</f>
        <v/>
      </c>
    </row>
    <row r="377" spans="2:3">
      <c r="B377" s="324" t="s">
        <v>18</v>
      </c>
      <c r="C377" s="317" t="str">
        <f>IF(LTD!F61="", "", LTD!F61)</f>
        <v/>
      </c>
    </row>
    <row r="378" spans="2:3">
      <c r="B378" s="324" t="s">
        <v>19</v>
      </c>
      <c r="C378" s="317" t="str">
        <f>IF(LTD!F62="", "", LTD!F62)</f>
        <v/>
      </c>
    </row>
    <row r="379" spans="2:3">
      <c r="B379" s="324" t="s">
        <v>20</v>
      </c>
      <c r="C379" s="317" t="str">
        <f>IF(LTD!F63="", "", LTD!F63)</f>
        <v/>
      </c>
    </row>
    <row r="380" spans="2:3">
      <c r="B380" s="324" t="s">
        <v>21</v>
      </c>
      <c r="C380" s="317" t="str">
        <f>IF(LTD!F64="", "", LTD!F64)</f>
        <v/>
      </c>
    </row>
    <row r="381" spans="2:3">
      <c r="B381" s="324" t="s">
        <v>22</v>
      </c>
      <c r="C381" s="317" t="str">
        <f>IF(LTD!F65="", "", LTD!F65)</f>
        <v/>
      </c>
    </row>
    <row r="382" spans="2:3">
      <c r="B382" s="324" t="s">
        <v>23</v>
      </c>
      <c r="C382" s="317" t="str">
        <f>IF(LTD!F66="", "", LTD!F66)</f>
        <v/>
      </c>
    </row>
    <row r="383" spans="2:3">
      <c r="B383" s="324" t="s">
        <v>57</v>
      </c>
      <c r="C383" s="317" t="str">
        <f>IF(LTD!F67="", "", LTD!F67)</f>
        <v/>
      </c>
    </row>
    <row r="384" spans="2:3">
      <c r="B384" s="324" t="s">
        <v>210</v>
      </c>
      <c r="C384" s="317" t="str">
        <f>IF(LTD!F68="", "", LTD!F68)</f>
        <v/>
      </c>
    </row>
    <row r="385" spans="2:3" ht="9" customHeight="1">
      <c r="B385" s="344"/>
      <c r="C385" s="345"/>
    </row>
    <row r="386" spans="2:3" ht="13.5" thickBot="1">
      <c r="B386" s="954" t="str">
        <f>CONCATENATE("Proposed Premium: ",LTD!B56)</f>
        <v>Proposed Premium: Employee Paid LTD - Class 1</v>
      </c>
      <c r="C386" s="351" t="str">
        <f>IF(LTD!F70=0, "", LTD!F70)</f>
        <v/>
      </c>
    </row>
    <row r="387" spans="2:3" ht="9" customHeight="1" thickBot="1"/>
    <row r="388" spans="2:3" ht="17.25" thickBot="1">
      <c r="B388" s="394" t="str">
        <f>LTD!B72</f>
        <v>Employee Paid LTD - Class 2</v>
      </c>
      <c r="C388" s="374"/>
    </row>
    <row r="389" spans="2:3">
      <c r="B389" s="952" t="str">
        <f>CONCATENATE("Covered Monthly Payroll: ",LTD!B72)</f>
        <v>Covered Monthly Payroll: Employee Paid LTD - Class 2</v>
      </c>
      <c r="C389" s="323" t="s">
        <v>117</v>
      </c>
    </row>
    <row r="390" spans="2:3">
      <c r="B390" s="324" t="s">
        <v>198</v>
      </c>
      <c r="C390" s="337" t="str">
        <f>IF(LTD!E74="", "", LTD!E74)</f>
        <v/>
      </c>
    </row>
    <row r="391" spans="2:3">
      <c r="B391" s="324" t="s">
        <v>16</v>
      </c>
      <c r="C391" s="337" t="str">
        <f>IF(LTD!E75="", "", LTD!E75)</f>
        <v/>
      </c>
    </row>
    <row r="392" spans="2:3">
      <c r="B392" s="324" t="s">
        <v>17</v>
      </c>
      <c r="C392" s="337" t="str">
        <f>IF(LTD!E76="", "", LTD!E76)</f>
        <v/>
      </c>
    </row>
    <row r="393" spans="2:3">
      <c r="B393" s="324" t="s">
        <v>18</v>
      </c>
      <c r="C393" s="337" t="str">
        <f>IF(LTD!E77="", "", LTD!E77)</f>
        <v/>
      </c>
    </row>
    <row r="394" spans="2:3">
      <c r="B394" s="324" t="s">
        <v>19</v>
      </c>
      <c r="C394" s="337" t="str">
        <f>IF(LTD!E78="", "", LTD!E78)</f>
        <v/>
      </c>
    </row>
    <row r="395" spans="2:3">
      <c r="B395" s="324" t="s">
        <v>20</v>
      </c>
      <c r="C395" s="337" t="str">
        <f>IF(LTD!E79="", "", LTD!E79)</f>
        <v/>
      </c>
    </row>
    <row r="396" spans="2:3">
      <c r="B396" s="324" t="s">
        <v>21</v>
      </c>
      <c r="C396" s="337" t="str">
        <f>IF(LTD!E80="", "", LTD!E80)</f>
        <v/>
      </c>
    </row>
    <row r="397" spans="2:3">
      <c r="B397" s="324" t="s">
        <v>22</v>
      </c>
      <c r="C397" s="337" t="str">
        <f>IF(LTD!E81="", "", LTD!E81)</f>
        <v/>
      </c>
    </row>
    <row r="398" spans="2:3">
      <c r="B398" s="324" t="s">
        <v>23</v>
      </c>
      <c r="C398" s="337" t="str">
        <f>IF(LTD!E82="", "", LTD!E82)</f>
        <v/>
      </c>
    </row>
    <row r="399" spans="2:3">
      <c r="B399" s="324" t="s">
        <v>57</v>
      </c>
      <c r="C399" s="337" t="str">
        <f>IF(LTD!E83="", "", LTD!E83)</f>
        <v/>
      </c>
    </row>
    <row r="400" spans="2:3">
      <c r="B400" s="324" t="s">
        <v>210</v>
      </c>
      <c r="C400" s="337" t="str">
        <f>IF(LTD!E84="", "", LTD!E84)</f>
        <v/>
      </c>
    </row>
    <row r="401" spans="2:3" ht="9" customHeight="1">
      <c r="B401" s="326"/>
      <c r="C401" s="318"/>
    </row>
    <row r="402" spans="2:3">
      <c r="B402" s="952" t="str">
        <f>CONCATENATE("Current Rates: ",LTD!B72)</f>
        <v>Current Rates: Employee Paid LTD - Class 2</v>
      </c>
      <c r="C402" s="323" t="s">
        <v>185</v>
      </c>
    </row>
    <row r="403" spans="2:3">
      <c r="B403" s="324" t="s">
        <v>198</v>
      </c>
      <c r="C403" s="317" t="str">
        <f>IF(LTD!C74="", "", LTD!C74)</f>
        <v/>
      </c>
    </row>
    <row r="404" spans="2:3">
      <c r="B404" s="324" t="s">
        <v>16</v>
      </c>
      <c r="C404" s="317" t="str">
        <f>IF(LTD!C75="", "", LTD!C75)</f>
        <v/>
      </c>
    </row>
    <row r="405" spans="2:3">
      <c r="B405" s="324" t="s">
        <v>17</v>
      </c>
      <c r="C405" s="317" t="str">
        <f>IF(LTD!C76="", "", LTD!C76)</f>
        <v/>
      </c>
    </row>
    <row r="406" spans="2:3">
      <c r="B406" s="324" t="s">
        <v>18</v>
      </c>
      <c r="C406" s="317" t="str">
        <f>IF(LTD!C77="", "", LTD!C77)</f>
        <v/>
      </c>
    </row>
    <row r="407" spans="2:3">
      <c r="B407" s="324" t="s">
        <v>19</v>
      </c>
      <c r="C407" s="317" t="str">
        <f>IF(LTD!C78="", "", LTD!C78)</f>
        <v/>
      </c>
    </row>
    <row r="408" spans="2:3">
      <c r="B408" s="324" t="s">
        <v>20</v>
      </c>
      <c r="C408" s="317" t="str">
        <f>IF(LTD!C79="", "", LTD!C79)</f>
        <v/>
      </c>
    </row>
    <row r="409" spans="2:3">
      <c r="B409" s="324" t="s">
        <v>21</v>
      </c>
      <c r="C409" s="317" t="str">
        <f>IF(LTD!C80="", "", LTD!C80)</f>
        <v/>
      </c>
    </row>
    <row r="410" spans="2:3">
      <c r="B410" s="324" t="s">
        <v>22</v>
      </c>
      <c r="C410" s="317" t="str">
        <f>IF(LTD!C81="", "", LTD!C81)</f>
        <v/>
      </c>
    </row>
    <row r="411" spans="2:3">
      <c r="B411" s="324" t="s">
        <v>23</v>
      </c>
      <c r="C411" s="317" t="str">
        <f>IF(LTD!C82="", "", LTD!C82)</f>
        <v/>
      </c>
    </row>
    <row r="412" spans="2:3">
      <c r="B412" s="324" t="s">
        <v>57</v>
      </c>
      <c r="C412" s="317" t="str">
        <f>IF(LTD!C83="", "", LTD!C83)</f>
        <v/>
      </c>
    </row>
    <row r="413" spans="2:3">
      <c r="B413" s="324" t="s">
        <v>210</v>
      </c>
      <c r="C413" s="317" t="str">
        <f>IF(LTD!C84="", "", LTD!C84)</f>
        <v/>
      </c>
    </row>
    <row r="414" spans="2:3" ht="9" customHeight="1">
      <c r="B414" s="328"/>
      <c r="C414" s="318"/>
    </row>
    <row r="415" spans="2:3">
      <c r="B415" s="952" t="str">
        <f>CONCATENATE("Current Premium: ",LTD!B72)</f>
        <v>Current Premium: Employee Paid LTD - Class 2</v>
      </c>
      <c r="C415" s="325" t="str">
        <f>IF(LTD!C86=0, "", LTD!C86)</f>
        <v/>
      </c>
    </row>
    <row r="416" spans="2:3" ht="9" customHeight="1">
      <c r="B416" s="953"/>
      <c r="C416" s="334"/>
    </row>
    <row r="417" spans="2:3">
      <c r="B417" s="952" t="str">
        <f>CONCATENATE("Quoted Rates: ",LTD!B72)</f>
        <v>Quoted Rates: Employee Paid LTD - Class 2</v>
      </c>
      <c r="C417" s="323" t="s">
        <v>185</v>
      </c>
    </row>
    <row r="418" spans="2:3">
      <c r="B418" s="955" t="s">
        <v>198</v>
      </c>
      <c r="C418" s="317" t="str">
        <f>IF(LTD!F74="", "", LTD!F74)</f>
        <v/>
      </c>
    </row>
    <row r="419" spans="2:3">
      <c r="B419" s="955" t="s">
        <v>16</v>
      </c>
      <c r="C419" s="317" t="str">
        <f>IF(LTD!F75="", "", LTD!F75)</f>
        <v/>
      </c>
    </row>
    <row r="420" spans="2:3">
      <c r="B420" s="955" t="s">
        <v>17</v>
      </c>
      <c r="C420" s="317" t="str">
        <f>IF(LTD!F76="", "", LTD!F76)</f>
        <v/>
      </c>
    </row>
    <row r="421" spans="2:3">
      <c r="B421" s="955" t="s">
        <v>18</v>
      </c>
      <c r="C421" s="317" t="str">
        <f>IF(LTD!F77="", "", LTD!F77)</f>
        <v/>
      </c>
    </row>
    <row r="422" spans="2:3">
      <c r="B422" s="955" t="s">
        <v>19</v>
      </c>
      <c r="C422" s="317" t="str">
        <f>IF(LTD!F78="", "", LTD!F78)</f>
        <v/>
      </c>
    </row>
    <row r="423" spans="2:3">
      <c r="B423" s="955" t="s">
        <v>20</v>
      </c>
      <c r="C423" s="317" t="str">
        <f>IF(LTD!F79="", "", LTD!F79)</f>
        <v/>
      </c>
    </row>
    <row r="424" spans="2:3">
      <c r="B424" s="955" t="s">
        <v>21</v>
      </c>
      <c r="C424" s="317" t="str">
        <f>IF(LTD!F80="", "", LTD!F80)</f>
        <v/>
      </c>
    </row>
    <row r="425" spans="2:3">
      <c r="B425" s="955" t="s">
        <v>22</v>
      </c>
      <c r="C425" s="317" t="str">
        <f>IF(LTD!F81="", "", LTD!F81)</f>
        <v/>
      </c>
    </row>
    <row r="426" spans="2:3">
      <c r="B426" s="955" t="s">
        <v>23</v>
      </c>
      <c r="C426" s="317" t="str">
        <f>IF(LTD!F82="", "", LTD!F82)</f>
        <v/>
      </c>
    </row>
    <row r="427" spans="2:3">
      <c r="B427" s="955" t="s">
        <v>57</v>
      </c>
      <c r="C427" s="317" t="str">
        <f>IF(LTD!F83="", "", LTD!F83)</f>
        <v/>
      </c>
    </row>
    <row r="428" spans="2:3">
      <c r="B428" s="955" t="s">
        <v>210</v>
      </c>
      <c r="C428" s="317" t="str">
        <f>IF(LTD!F84="", "", LTD!F84)</f>
        <v/>
      </c>
    </row>
    <row r="429" spans="2:3" ht="9" customHeight="1">
      <c r="B429" s="956"/>
      <c r="C429" s="318"/>
    </row>
    <row r="430" spans="2:3" ht="13.5" thickBot="1">
      <c r="B430" s="954" t="str">
        <f>CONCATENATE("Proposed Premium: ",LTD!B72)</f>
        <v>Proposed Premium: Employee Paid LTD - Class 2</v>
      </c>
      <c r="C430" s="351" t="str">
        <f>IF(LTD!F86=0, "", LTD!F86)</f>
        <v/>
      </c>
    </row>
    <row r="431" spans="2:3" ht="9" customHeight="1" thickBot="1"/>
    <row r="432" spans="2:3">
      <c r="B432" s="430" t="s">
        <v>321</v>
      </c>
      <c r="C432" s="431" t="str">
        <f>LTD!D39</f>
        <v>3 years</v>
      </c>
    </row>
    <row r="433" spans="2:3" ht="13.5" thickBot="1">
      <c r="B433" s="382" t="s">
        <v>322</v>
      </c>
      <c r="C433" s="418">
        <f>IF(LTD!E39="Match",LTD!D39,LTD!F39)</f>
        <v>0</v>
      </c>
    </row>
    <row r="434" spans="2:3" ht="9" customHeight="1" thickBot="1"/>
    <row r="435" spans="2:3" ht="17.25" thickBot="1">
      <c r="B435" s="394" t="str">
        <f>'Vol STD '!B39</f>
        <v>Core STD</v>
      </c>
      <c r="C435" s="374"/>
    </row>
    <row r="436" spans="2:3">
      <c r="B436" s="957" t="str">
        <f>CONCATENATE("Weekly Benefit Volume: ",'Vol STD '!B39)</f>
        <v>Weekly Benefit Volume: Core STD</v>
      </c>
      <c r="C436" s="325" t="str">
        <f>IF('Vol STD '!E39="", "", 'Vol STD '!E39)</f>
        <v/>
      </c>
    </row>
    <row r="437" spans="2:3">
      <c r="B437" s="957" t="str">
        <f>CONCATENATE("Lives: ",'Vol STD '!B39)</f>
        <v>Lives: Core STD</v>
      </c>
      <c r="C437" s="314" t="str">
        <f>IF('Vol STD '!D39="", "", 'Vol STD '!D39)</f>
        <v/>
      </c>
    </row>
    <row r="438" spans="2:3" ht="9" customHeight="1">
      <c r="B438" s="956"/>
      <c r="C438" s="318"/>
    </row>
    <row r="439" spans="2:3">
      <c r="B439" s="957" t="str">
        <f>CONCATENATE("Current Rate: ",'Vol STD '!B39)</f>
        <v>Current Rate: Core STD</v>
      </c>
      <c r="C439" s="317" t="str">
        <f>IF('Vol STD '!C39="", "", 'Vol STD '!C39)</f>
        <v/>
      </c>
    </row>
    <row r="440" spans="2:3">
      <c r="B440" s="957" t="str">
        <f>CONCATENATE("Quoted Rate: ",'Vol STD '!B39)</f>
        <v>Quoted Rate: Core STD</v>
      </c>
      <c r="C440" s="317" t="str">
        <f>IF('Vol STD '!F39="", "", 'Vol STD '!F39)</f>
        <v/>
      </c>
    </row>
    <row r="441" spans="2:3" ht="9" customHeight="1">
      <c r="B441" s="956"/>
      <c r="C441" s="318"/>
    </row>
    <row r="442" spans="2:3">
      <c r="B442" s="957" t="str">
        <f>CONCATENATE("Current Premium: ",'Vol STD '!B39)</f>
        <v>Current Premium: Core STD</v>
      </c>
      <c r="C442" s="352" t="str">
        <f>IF('Vol STD '!E39/10*'Vol STD '!C39*12=0, "", 'Vol STD '!E39/10*'Vol STD '!C39*12)</f>
        <v/>
      </c>
    </row>
    <row r="443" spans="2:3" ht="13.5" thickBot="1">
      <c r="B443" s="958" t="str">
        <f>CONCATENATE("Proposed Premium: ",'Vol STD '!B39)</f>
        <v>Proposed Premium: Core STD</v>
      </c>
      <c r="C443" s="353" t="str">
        <f>IF('Vol STD '!E39/10*'Vol STD '!F39*12=0, "", 'Vol STD '!E39/10*'Vol STD '!F39*12)</f>
        <v/>
      </c>
    </row>
    <row r="444" spans="2:3" ht="9" customHeight="1" thickBot="1"/>
    <row r="445" spans="2:3" ht="17.25" thickBot="1">
      <c r="B445" s="394" t="str">
        <f>'Vol STD '!B40</f>
        <v>Buy-up STD</v>
      </c>
      <c r="C445" s="374"/>
    </row>
    <row r="446" spans="2:3">
      <c r="B446" s="957" t="str">
        <f>CONCATENATE("Weekly Benefit Volume: ",'Vol STD '!B40)</f>
        <v>Weekly Benefit Volume: Buy-up STD</v>
      </c>
      <c r="C446" s="325" t="str">
        <f>IF('Vol STD '!E40="", "", 'Vol STD '!E40)</f>
        <v/>
      </c>
    </row>
    <row r="447" spans="2:3">
      <c r="B447" s="957" t="str">
        <f>CONCATENATE("Lives: ",'Vol STD '!B40)</f>
        <v>Lives: Buy-up STD</v>
      </c>
      <c r="C447" s="314" t="str">
        <f>IF('Vol STD '!D40="", "", 'Vol STD '!D40)</f>
        <v/>
      </c>
    </row>
    <row r="448" spans="2:3" ht="9" customHeight="1">
      <c r="B448" s="956"/>
      <c r="C448" s="318"/>
    </row>
    <row r="449" spans="2:3">
      <c r="B449" s="957" t="str">
        <f>CONCATENATE("Current Rate: ",'Vol STD '!B40)</f>
        <v>Current Rate: Buy-up STD</v>
      </c>
      <c r="C449" s="317" t="str">
        <f>IF('Vol STD '!C40="", "", 'Vol STD '!C40)</f>
        <v/>
      </c>
    </row>
    <row r="450" spans="2:3">
      <c r="B450" s="957" t="str">
        <f>CONCATENATE("Quoted Rate: ",'Vol STD '!B40)</f>
        <v>Quoted Rate: Buy-up STD</v>
      </c>
      <c r="C450" s="317" t="str">
        <f>IF('Vol STD '!F40="", "", 'Vol STD '!F40)</f>
        <v/>
      </c>
    </row>
    <row r="451" spans="2:3" ht="9" customHeight="1">
      <c r="B451" s="956"/>
      <c r="C451" s="318"/>
    </row>
    <row r="452" spans="2:3">
      <c r="B452" s="957" t="str">
        <f>CONCATENATE("Current Premium: ",'Vol STD '!B40)</f>
        <v>Current Premium: Buy-up STD</v>
      </c>
      <c r="C452" s="352" t="str">
        <f>IF('Vol STD '!E40/10*'Vol STD '!C40*12=0, "", 'Vol STD '!E40/10*'Vol STD '!C40*12)</f>
        <v/>
      </c>
    </row>
    <row r="453" spans="2:3" ht="13.5" thickBot="1">
      <c r="B453" s="958" t="str">
        <f>CONCATENATE("Proposed Premium: ",'Vol STD '!B40)</f>
        <v>Proposed Premium: Buy-up STD</v>
      </c>
      <c r="C453" s="353" t="str">
        <f>IF('Vol STD '!E40/10*'Vol STD '!F40*12=0, "", 'Vol STD '!E40/10*'Vol STD '!F40*12)</f>
        <v/>
      </c>
    </row>
    <row r="454" spans="2:3" ht="9" customHeight="1" thickBot="1"/>
    <row r="455" spans="2:3" ht="17.25" thickBot="1">
      <c r="B455" s="394" t="str">
        <f>CONCATENATE("Short Term Disability: ",'Vol STD '!I43," ",'Vol STD '!B45)</f>
        <v>Short Term Disability: Employer Paid STD Option 1</v>
      </c>
      <c r="C455" s="374"/>
    </row>
    <row r="456" spans="2:3">
      <c r="B456" s="957" t="str">
        <f>CONCATENATE("Weekly Benefit Volume:",'Vol STD '!I43," ",'Vol STD '!B45)</f>
        <v>Weekly Benefit Volume:Employer Paid STD Option 1</v>
      </c>
      <c r="C456" s="325">
        <f>IF('Vol STD '!E45="", "", 'Vol STD '!E45)</f>
        <v>3569</v>
      </c>
    </row>
    <row r="457" spans="2:3">
      <c r="B457" s="957" t="str">
        <f>CONCATENATE("Lives:",'Vol STD '!I43," ",'Vol STD '!B45)</f>
        <v>Lives:Employer Paid STD Option 1</v>
      </c>
      <c r="C457" s="314">
        <f>IF('Vol STD '!D45="", "", 'Vol STD '!D45)</f>
        <v>3569</v>
      </c>
    </row>
    <row r="458" spans="2:3" ht="9" customHeight="1">
      <c r="B458" s="956"/>
      <c r="C458" s="318"/>
    </row>
    <row r="459" spans="2:3">
      <c r="B459" s="957" t="str">
        <f>CONCATENATE("Current Rate:",'Vol STD '!I43," ",'Vol STD '!B45)</f>
        <v>Current Rate:Employer Paid STD Option 1</v>
      </c>
      <c r="C459" s="317">
        <f>IF('Vol STD '!C45="", "", 'Vol STD '!C45)</f>
        <v>4</v>
      </c>
    </row>
    <row r="460" spans="2:3">
      <c r="B460" s="957" t="str">
        <f>CONCATENATE("Quoted Rate:",'Vol STD '!I43," ",'Vol STD '!B45)</f>
        <v>Quoted Rate:Employer Paid STD Option 1</v>
      </c>
      <c r="C460" s="317" t="str">
        <f>IF('Vol STD '!F45="", "", 'Vol STD '!F45)</f>
        <v/>
      </c>
    </row>
    <row r="461" spans="2:3" ht="9" customHeight="1">
      <c r="B461" s="956"/>
      <c r="C461" s="318"/>
    </row>
    <row r="462" spans="2:3">
      <c r="B462" s="957" t="str">
        <f>CONCATENATE("Current Premium:",'Vol STD '!I43," ",'Vol STD '!B45)</f>
        <v>Current Premium:Employer Paid STD Option 1</v>
      </c>
      <c r="C462" s="352">
        <f>IF('Vol STD '!E45/10*'Vol STD '!C45*12=0, "", 'Vol STD '!E45/10*'Vol STD '!C45*12)</f>
        <v>17131.199999999997</v>
      </c>
    </row>
    <row r="463" spans="2:3" ht="13.5" thickBot="1">
      <c r="B463" s="958" t="str">
        <f>CONCATENATE("Proposed Premium:",'Vol STD '!I43," ",'Vol STD '!B45)</f>
        <v>Proposed Premium:Employer Paid STD Option 1</v>
      </c>
      <c r="C463" s="353" t="str">
        <f>IF('Vol STD '!E45/10*'Vol STD '!F45*12=0, "", 'Vol STD '!E45/10*'Vol STD '!F45*12)</f>
        <v/>
      </c>
    </row>
    <row r="464" spans="2:3" ht="9" customHeight="1" thickBot="1"/>
    <row r="465" spans="2:3" ht="17.25" thickBot="1">
      <c r="B465" s="394" t="str">
        <f>CONCATENATE("Short Term Disability: ",'Vol STD '!I43," ",'Vol STD '!B46)</f>
        <v>Short Term Disability: Employer Paid STD Option 2</v>
      </c>
      <c r="C465" s="374"/>
    </row>
    <row r="466" spans="2:3">
      <c r="B466" s="957" t="str">
        <f>CONCATENATE("Weekly Benefit Volume:",'Vol STD '!I43," ",'Vol STD '!B46)</f>
        <v>Weekly Benefit Volume:Employer Paid STD Option 2</v>
      </c>
      <c r="C466" s="325">
        <f>IF('Vol STD '!E46="", "", 'Vol STD '!E46)</f>
        <v>3569</v>
      </c>
    </row>
    <row r="467" spans="2:3">
      <c r="B467" s="957" t="str">
        <f>CONCATENATE("Lives:",'Vol STD '!I43," ",'Vol STD '!B46)</f>
        <v>Lives:Employer Paid STD Option 2</v>
      </c>
      <c r="C467" s="314">
        <f>IF('Vol STD '!D46="", "", 'Vol STD '!D46)</f>
        <v>3569</v>
      </c>
    </row>
    <row r="468" spans="2:3" ht="9" customHeight="1">
      <c r="B468" s="956"/>
      <c r="C468" s="318"/>
    </row>
    <row r="469" spans="2:3">
      <c r="B469" s="957" t="str">
        <f>CONCATENATE("Current Rate:",'Vol STD '!I43," ",'Vol STD '!B46)</f>
        <v>Current Rate:Employer Paid STD Option 2</v>
      </c>
      <c r="C469" s="317" t="str">
        <f>IF('Vol STD '!C46="", "", 'Vol STD '!C46)</f>
        <v/>
      </c>
    </row>
    <row r="470" spans="2:3">
      <c r="B470" s="957" t="str">
        <f>CONCATENATE("Quoted Rate:",'Vol STD '!I43," ",'Vol STD '!B46)</f>
        <v>Quoted Rate:Employer Paid STD Option 2</v>
      </c>
      <c r="C470" s="317" t="str">
        <f>IF('Vol STD '!F46="", "", 'Vol STD '!F46)</f>
        <v/>
      </c>
    </row>
    <row r="471" spans="2:3" ht="9" customHeight="1">
      <c r="B471" s="956"/>
      <c r="C471" s="318"/>
    </row>
    <row r="472" spans="2:3">
      <c r="B472" s="957" t="str">
        <f>CONCATENATE("Current Premium:",'Vol STD '!I43," ",'Vol STD '!B46)</f>
        <v>Current Premium:Employer Paid STD Option 2</v>
      </c>
      <c r="C472" s="352" t="str">
        <f>IF('Vol STD '!E46/10*'Vol STD '!C46*12=0, "", 'Vol STD '!E46/10*'Vol STD '!C46*12)</f>
        <v/>
      </c>
    </row>
    <row r="473" spans="2:3" ht="13.5" thickBot="1">
      <c r="B473" s="958" t="str">
        <f>CONCATENATE("Proposed Premium:",'Vol STD '!I43," ",'Vol STD '!B46)</f>
        <v>Proposed Premium:Employer Paid STD Option 2</v>
      </c>
      <c r="C473" s="353" t="str">
        <f>IF('Vol STD '!E46/10*'Vol STD '!F46*12=0, "", 'Vol STD '!E46/10*'Vol STD '!F46*12)</f>
        <v/>
      </c>
    </row>
    <row r="474" spans="2:3" ht="9" customHeight="1" thickBot="1"/>
    <row r="475" spans="2:3" ht="17.25" thickBot="1">
      <c r="B475" s="394" t="str">
        <f>CONCATENATE("Short Term Disability: ",'Vol STD '!I43," ",'Vol STD '!B47)</f>
        <v>Short Term Disability: Employer Paid STD Option 3</v>
      </c>
      <c r="C475" s="374"/>
    </row>
    <row r="476" spans="2:3">
      <c r="B476" s="957" t="str">
        <f>CONCATENATE("Weekly Benefit Volume:",'Vol STD '!I43," ",'Vol STD '!B47)</f>
        <v>Weekly Benefit Volume:Employer Paid STD Option 3</v>
      </c>
      <c r="C476" s="325">
        <f>IF('Vol STD '!E47="", "", 'Vol STD '!E47)</f>
        <v>3569</v>
      </c>
    </row>
    <row r="477" spans="2:3">
      <c r="B477" s="957" t="str">
        <f>CONCATENATE("Lives:",'Vol STD '!I43," ",'Vol STD '!B47)</f>
        <v>Lives:Employer Paid STD Option 3</v>
      </c>
      <c r="C477" s="314">
        <f>IF('Vol STD '!D47="", "", 'Vol STD '!D47)</f>
        <v>3569</v>
      </c>
    </row>
    <row r="478" spans="2:3" ht="9" customHeight="1">
      <c r="B478" s="956"/>
      <c r="C478" s="318"/>
    </row>
    <row r="479" spans="2:3">
      <c r="B479" s="957" t="str">
        <f>CONCATENATE("Current Rate:",'Vol STD '!I43," ",'Vol STD '!B47)</f>
        <v>Current Rate:Employer Paid STD Option 3</v>
      </c>
      <c r="C479" s="317" t="str">
        <f>IF('Vol STD '!C47="", "", 'Vol STD '!C47)</f>
        <v/>
      </c>
    </row>
    <row r="480" spans="2:3">
      <c r="B480" s="957" t="s">
        <v>286</v>
      </c>
      <c r="C480" s="317" t="str">
        <f>IF('Vol STD '!F47="", "", 'Vol STD '!F47)</f>
        <v/>
      </c>
    </row>
    <row r="481" spans="2:3" ht="9" customHeight="1">
      <c r="B481" s="956"/>
      <c r="C481" s="318"/>
    </row>
    <row r="482" spans="2:3">
      <c r="B482" s="957" t="str">
        <f>CONCATENATE("Current Premium:",'Vol STD '!I43," ",'Vol STD '!B47)</f>
        <v>Current Premium:Employer Paid STD Option 3</v>
      </c>
      <c r="C482" s="352" t="str">
        <f>IF('Vol STD '!E47/10*'Vol STD '!C47*12=0, "", 'Vol STD '!E47/10*'Vol STD '!C47*12)</f>
        <v/>
      </c>
    </row>
    <row r="483" spans="2:3" ht="13.5" thickBot="1">
      <c r="B483" s="958" t="str">
        <f>CONCATENATE("Proposed Premium:",'Vol STD '!I43," ",'Vol STD '!B47)</f>
        <v>Proposed Premium:Employer Paid STD Option 3</v>
      </c>
      <c r="C483" s="353" t="str">
        <f>IF('Vol STD '!E47/10*'Vol STD '!F47*12=0, "", 'Vol STD '!E47/10*'Vol STD '!F47*12)</f>
        <v/>
      </c>
    </row>
    <row r="484" spans="2:3" ht="9" customHeight="1" thickBot="1"/>
    <row r="485" spans="2:3" ht="17.25" thickBot="1">
      <c r="B485" s="373" t="str">
        <f>'Vol STD '!I50</f>
        <v xml:space="preserve">ASO STD </v>
      </c>
      <c r="C485" s="374"/>
    </row>
    <row r="486" spans="2:3">
      <c r="B486" s="957" t="str">
        <f>CONCATENATE("Volume: ",'Vol STD '!I50)</f>
        <v xml:space="preserve">Volume: ASO STD </v>
      </c>
      <c r="C486" s="325" t="str">
        <f>IF('Vol STD '!E52="", "", 'Vol STD '!E52)</f>
        <v/>
      </c>
    </row>
    <row r="487" spans="2:3">
      <c r="B487" s="957" t="str">
        <f>CONCATENATE("Lives: ",'Vol STD '!I50)</f>
        <v xml:space="preserve">Lives: ASO STD </v>
      </c>
      <c r="C487" s="314" t="str">
        <f>IF('Vol STD '!D52="", "", 'Vol STD '!D52)</f>
        <v/>
      </c>
    </row>
    <row r="488" spans="2:3" ht="9" customHeight="1">
      <c r="B488" s="956"/>
      <c r="C488" s="318"/>
    </row>
    <row r="489" spans="2:3">
      <c r="B489" s="957" t="str">
        <f>CONCATENATE("Current PEPM Fee: ",'Vol STD '!I50)</f>
        <v xml:space="preserve">Current PEPM Fee: ASO STD </v>
      </c>
      <c r="C489" s="317" t="str">
        <f>IF('Vol STD '!C52="", "", 'Vol STD '!C52)</f>
        <v/>
      </c>
    </row>
    <row r="490" spans="2:3">
      <c r="B490" s="957" t="str">
        <f>CONCATENATE("Quoted PEPM Fee: ",'Vol STD '!I50)</f>
        <v xml:space="preserve">Quoted PEPM Fee: ASO STD </v>
      </c>
      <c r="C490" s="317" t="str">
        <f>IF('Vol STD '!F52="", "", 'Vol STD '!F52)</f>
        <v/>
      </c>
    </row>
    <row r="491" spans="2:3" ht="9" customHeight="1">
      <c r="B491" s="956"/>
      <c r="C491" s="318"/>
    </row>
    <row r="492" spans="2:3">
      <c r="B492" s="957" t="str">
        <f>CONCATENATE("Current Premium: ",'Vol STD '!I50)</f>
        <v xml:space="preserve">Current Premium: ASO STD </v>
      </c>
      <c r="C492" s="325" t="str">
        <f>IF('Vol STD '!C53=0, "", 'Vol STD '!C53)</f>
        <v/>
      </c>
    </row>
    <row r="493" spans="2:3" ht="13.5" thickBot="1">
      <c r="B493" s="958" t="str">
        <f>CONCATENATE("Proposed Premium: ",'Vol STD '!I50)</f>
        <v xml:space="preserve">Proposed Premium: ASO STD </v>
      </c>
      <c r="C493" s="927" t="str">
        <f>IF('Vol STD '!F53=0, "", 'Vol STD '!F53)</f>
        <v/>
      </c>
    </row>
    <row r="494" spans="2:3" ht="9" customHeight="1" thickBot="1"/>
    <row r="495" spans="2:3" ht="17.25" thickBot="1">
      <c r="B495" s="394" t="str">
        <f>'Vol STD '!I55</f>
        <v>Employee Paid STD - Class 1</v>
      </c>
      <c r="C495" s="374"/>
    </row>
    <row r="496" spans="2:3">
      <c r="B496" s="959" t="str">
        <f>CONCATENATE("Weekly Benefit Volume: ",'Vol STD '!I55)</f>
        <v>Weekly Benefit Volume: Employee Paid STD - Class 1</v>
      </c>
      <c r="C496" s="323" t="s">
        <v>118</v>
      </c>
    </row>
    <row r="497" spans="2:3">
      <c r="B497" s="324" t="s">
        <v>198</v>
      </c>
      <c r="C497" s="337" t="str">
        <f>IF('Vol STD '!E57="", "", 'Vol STD '!E57)</f>
        <v/>
      </c>
    </row>
    <row r="498" spans="2:3">
      <c r="B498" s="324" t="s">
        <v>16</v>
      </c>
      <c r="C498" s="337" t="str">
        <f>IF('Vol STD '!E58="", "", 'Vol STD '!E58)</f>
        <v/>
      </c>
    </row>
    <row r="499" spans="2:3">
      <c r="B499" s="324" t="s">
        <v>17</v>
      </c>
      <c r="C499" s="337" t="str">
        <f>IF('Vol STD '!E59="", "", 'Vol STD '!E59)</f>
        <v/>
      </c>
    </row>
    <row r="500" spans="2:3">
      <c r="B500" s="324" t="s">
        <v>18</v>
      </c>
      <c r="C500" s="337" t="str">
        <f>IF('Vol STD '!E60="", "", 'Vol STD '!E60)</f>
        <v/>
      </c>
    </row>
    <row r="501" spans="2:3">
      <c r="B501" s="324" t="s">
        <v>19</v>
      </c>
      <c r="C501" s="337" t="str">
        <f>IF('Vol STD '!E61="", "", 'Vol STD '!E61)</f>
        <v/>
      </c>
    </row>
    <row r="502" spans="2:3">
      <c r="B502" s="324" t="s">
        <v>20</v>
      </c>
      <c r="C502" s="337" t="str">
        <f>IF('Vol STD '!E62="", "", 'Vol STD '!E62)</f>
        <v/>
      </c>
    </row>
    <row r="503" spans="2:3">
      <c r="B503" s="324" t="s">
        <v>21</v>
      </c>
      <c r="C503" s="337" t="str">
        <f>IF('Vol STD '!E63="", "", 'Vol STD '!E63)</f>
        <v/>
      </c>
    </row>
    <row r="504" spans="2:3">
      <c r="B504" s="324" t="s">
        <v>22</v>
      </c>
      <c r="C504" s="337" t="str">
        <f>IF('Vol STD '!E64="", "", 'Vol STD '!E64)</f>
        <v/>
      </c>
    </row>
    <row r="505" spans="2:3">
      <c r="B505" s="324" t="s">
        <v>23</v>
      </c>
      <c r="C505" s="337" t="str">
        <f>IF('Vol STD '!E65="", "", 'Vol STD '!E65)</f>
        <v/>
      </c>
    </row>
    <row r="506" spans="2:3">
      <c r="B506" s="324" t="s">
        <v>57</v>
      </c>
      <c r="C506" s="337" t="str">
        <f>IF('Vol STD '!E66="", "", 'Vol STD '!E66)</f>
        <v/>
      </c>
    </row>
    <row r="507" spans="2:3">
      <c r="B507" s="324" t="s">
        <v>210</v>
      </c>
      <c r="C507" s="337" t="str">
        <f>IF('Vol STD '!E67="", "", 'Vol STD '!E67)</f>
        <v/>
      </c>
    </row>
    <row r="508" spans="2:3" ht="9" customHeight="1">
      <c r="B508" s="326"/>
      <c r="C508" s="318"/>
    </row>
    <row r="509" spans="2:3">
      <c r="B509" s="959" t="str">
        <f>CONCATENATE("Current Rates: ",'Vol STD '!I55)</f>
        <v>Current Rates: Employee Paid STD - Class 1</v>
      </c>
      <c r="C509" s="323" t="s">
        <v>137</v>
      </c>
    </row>
    <row r="510" spans="2:3">
      <c r="B510" s="324" t="s">
        <v>198</v>
      </c>
      <c r="C510" s="317" t="str">
        <f>IF('Vol STD '!C57="", "", 'Vol STD '!C57)</f>
        <v/>
      </c>
    </row>
    <row r="511" spans="2:3">
      <c r="B511" s="324" t="s">
        <v>16</v>
      </c>
      <c r="C511" s="317" t="str">
        <f>IF('Vol STD '!C58="", "", 'Vol STD '!C58)</f>
        <v/>
      </c>
    </row>
    <row r="512" spans="2:3">
      <c r="B512" s="324" t="s">
        <v>17</v>
      </c>
      <c r="C512" s="317" t="str">
        <f>IF('Vol STD '!C59="", "", 'Vol STD '!C59)</f>
        <v/>
      </c>
    </row>
    <row r="513" spans="2:3">
      <c r="B513" s="324" t="s">
        <v>18</v>
      </c>
      <c r="C513" s="317" t="str">
        <f>IF('Vol STD '!C60="", "", 'Vol STD '!C60)</f>
        <v/>
      </c>
    </row>
    <row r="514" spans="2:3">
      <c r="B514" s="324" t="s">
        <v>19</v>
      </c>
      <c r="C514" s="317" t="str">
        <f>IF('Vol STD '!C61="", "", 'Vol STD '!C61)</f>
        <v/>
      </c>
    </row>
    <row r="515" spans="2:3">
      <c r="B515" s="324" t="s">
        <v>20</v>
      </c>
      <c r="C515" s="317" t="str">
        <f>IF('Vol STD '!C62="", "", 'Vol STD '!C62)</f>
        <v/>
      </c>
    </row>
    <row r="516" spans="2:3">
      <c r="B516" s="324" t="s">
        <v>21</v>
      </c>
      <c r="C516" s="317" t="str">
        <f>IF('Vol STD '!C63="", "", 'Vol STD '!C63)</f>
        <v/>
      </c>
    </row>
    <row r="517" spans="2:3">
      <c r="B517" s="324" t="s">
        <v>22</v>
      </c>
      <c r="C517" s="317" t="str">
        <f>IF('Vol STD '!C64="", "", 'Vol STD '!C64)</f>
        <v/>
      </c>
    </row>
    <row r="518" spans="2:3">
      <c r="B518" s="324" t="s">
        <v>23</v>
      </c>
      <c r="C518" s="317" t="str">
        <f>IF('Vol STD '!C65="", "", 'Vol STD '!C65)</f>
        <v/>
      </c>
    </row>
    <row r="519" spans="2:3">
      <c r="B519" s="324" t="s">
        <v>57</v>
      </c>
      <c r="C519" s="317" t="str">
        <f>IF('Vol STD '!C66="", "", 'Vol STD '!C66)</f>
        <v/>
      </c>
    </row>
    <row r="520" spans="2:3">
      <c r="B520" s="324" t="s">
        <v>210</v>
      </c>
      <c r="C520" s="317" t="str">
        <f>IF('Vol STD '!C67="", "", 'Vol STD '!C67)</f>
        <v/>
      </c>
    </row>
    <row r="521" spans="2:3" ht="9" customHeight="1">
      <c r="B521" s="328"/>
      <c r="C521" s="318"/>
    </row>
    <row r="522" spans="2:3">
      <c r="B522" s="959" t="str">
        <f>CONCATENATE("Current Premium: ",'Vol STD '!I55)</f>
        <v>Current Premium: Employee Paid STD - Class 1</v>
      </c>
      <c r="C522" s="325" t="str">
        <f>IF('Vol STD '!C69=0, "", 'Vol STD '!C69)</f>
        <v/>
      </c>
    </row>
    <row r="523" spans="2:3" ht="9" customHeight="1">
      <c r="B523" s="354"/>
      <c r="C523" s="334"/>
    </row>
    <row r="524" spans="2:3">
      <c r="B524" s="959" t="str">
        <f>CONCATENATE("Quoted Rates: ",'Vol STD '!I55)</f>
        <v>Quoted Rates: Employee Paid STD - Class 1</v>
      </c>
      <c r="C524" s="323" t="s">
        <v>137</v>
      </c>
    </row>
    <row r="525" spans="2:3">
      <c r="B525" s="324" t="s">
        <v>198</v>
      </c>
      <c r="C525" s="317" t="str">
        <f>IF('Vol STD '!F57="", "", 'Vol STD '!F57)</f>
        <v/>
      </c>
    </row>
    <row r="526" spans="2:3">
      <c r="B526" s="324" t="s">
        <v>16</v>
      </c>
      <c r="C526" s="317" t="str">
        <f>IF('Vol STD '!F58="", "", 'Vol STD '!F58)</f>
        <v/>
      </c>
    </row>
    <row r="527" spans="2:3">
      <c r="B527" s="324" t="s">
        <v>17</v>
      </c>
      <c r="C527" s="317" t="str">
        <f>IF('Vol STD '!F59="", "", 'Vol STD '!F59)</f>
        <v/>
      </c>
    </row>
    <row r="528" spans="2:3">
      <c r="B528" s="324" t="s">
        <v>18</v>
      </c>
      <c r="C528" s="317" t="str">
        <f>IF('Vol STD '!F60="", "", 'Vol STD '!F60)</f>
        <v/>
      </c>
    </row>
    <row r="529" spans="2:3">
      <c r="B529" s="324" t="s">
        <v>19</v>
      </c>
      <c r="C529" s="317" t="str">
        <f>IF('Vol STD '!F61="", "", 'Vol STD '!F61)</f>
        <v/>
      </c>
    </row>
    <row r="530" spans="2:3">
      <c r="B530" s="324" t="s">
        <v>20</v>
      </c>
      <c r="C530" s="317" t="str">
        <f>IF('Vol STD '!F62="", "", 'Vol STD '!F62)</f>
        <v/>
      </c>
    </row>
    <row r="531" spans="2:3">
      <c r="B531" s="324" t="s">
        <v>21</v>
      </c>
      <c r="C531" s="317" t="str">
        <f>IF('Vol STD '!F63="", "", 'Vol STD '!F63)</f>
        <v/>
      </c>
    </row>
    <row r="532" spans="2:3">
      <c r="B532" s="324" t="s">
        <v>22</v>
      </c>
      <c r="C532" s="317" t="str">
        <f>IF('Vol STD '!F64="", "", 'Vol STD '!F64)</f>
        <v/>
      </c>
    </row>
    <row r="533" spans="2:3">
      <c r="B533" s="324" t="s">
        <v>23</v>
      </c>
      <c r="C533" s="317" t="str">
        <f>IF('Vol STD '!F65="", "", 'Vol STD '!F65)</f>
        <v/>
      </c>
    </row>
    <row r="534" spans="2:3">
      <c r="B534" s="324" t="s">
        <v>57</v>
      </c>
      <c r="C534" s="317" t="str">
        <f>IF('Vol STD '!F66="", "", 'Vol STD '!F66)</f>
        <v/>
      </c>
    </row>
    <row r="535" spans="2:3">
      <c r="B535" s="324" t="s">
        <v>210</v>
      </c>
      <c r="C535" s="317" t="str">
        <f>IF('Vol STD '!F67="", "", 'Vol STD '!F67)</f>
        <v/>
      </c>
    </row>
    <row r="536" spans="2:3" ht="9" customHeight="1">
      <c r="B536" s="326"/>
      <c r="C536" s="318"/>
    </row>
    <row r="537" spans="2:3" ht="13.5" thickBot="1">
      <c r="B537" s="960" t="str">
        <f>CONCATENATE("Proposed Premium: ",'Vol STD '!I55)</f>
        <v>Proposed Premium: Employee Paid STD - Class 1</v>
      </c>
      <c r="C537" s="351" t="str">
        <f>IF('Vol STD '!F69=0, "", 'Vol STD '!F69)</f>
        <v/>
      </c>
    </row>
    <row r="538" spans="2:3" ht="9" customHeight="1" thickBot="1">
      <c r="B538" s="355"/>
      <c r="C538" s="349"/>
    </row>
    <row r="539" spans="2:3" ht="17.25" thickBot="1">
      <c r="B539" s="394" t="str">
        <f>'Vol STD '!I71</f>
        <v>Employee Paid STD - Class 2</v>
      </c>
      <c r="C539" s="374"/>
    </row>
    <row r="540" spans="2:3">
      <c r="B540" s="959" t="str">
        <f>CONCATENATE("Weekly Benefit Volume: ",'Vol STD '!I71)</f>
        <v>Weekly Benefit Volume: Employee Paid STD - Class 2</v>
      </c>
      <c r="C540" s="323" t="s">
        <v>118</v>
      </c>
    </row>
    <row r="541" spans="2:3">
      <c r="B541" s="324" t="s">
        <v>198</v>
      </c>
      <c r="C541" s="337" t="str">
        <f>IF('Vol STD '!E73="", "", 'Vol STD '!E73)</f>
        <v/>
      </c>
    </row>
    <row r="542" spans="2:3">
      <c r="B542" s="324" t="s">
        <v>16</v>
      </c>
      <c r="C542" s="337" t="str">
        <f>IF('Vol STD '!E74="", "", 'Vol STD '!E74)</f>
        <v/>
      </c>
    </row>
    <row r="543" spans="2:3">
      <c r="B543" s="324" t="s">
        <v>17</v>
      </c>
      <c r="C543" s="337" t="str">
        <f>IF('Vol STD '!E75="", "", 'Vol STD '!E75)</f>
        <v/>
      </c>
    </row>
    <row r="544" spans="2:3">
      <c r="B544" s="324" t="s">
        <v>18</v>
      </c>
      <c r="C544" s="337" t="str">
        <f>IF('Vol STD '!E76="", "", 'Vol STD '!E76)</f>
        <v/>
      </c>
    </row>
    <row r="545" spans="2:3">
      <c r="B545" s="324" t="s">
        <v>19</v>
      </c>
      <c r="C545" s="337" t="str">
        <f>IF('Vol STD '!E77="", "", 'Vol STD '!E77)</f>
        <v/>
      </c>
    </row>
    <row r="546" spans="2:3">
      <c r="B546" s="324" t="s">
        <v>20</v>
      </c>
      <c r="C546" s="337" t="str">
        <f>IF('Vol STD '!E78="", "", 'Vol STD '!E78)</f>
        <v/>
      </c>
    </row>
    <row r="547" spans="2:3">
      <c r="B547" s="324" t="s">
        <v>21</v>
      </c>
      <c r="C547" s="337" t="str">
        <f>IF('Vol STD '!E79="", "", 'Vol STD '!E79)</f>
        <v/>
      </c>
    </row>
    <row r="548" spans="2:3">
      <c r="B548" s="324" t="s">
        <v>22</v>
      </c>
      <c r="C548" s="337" t="str">
        <f>IF('Vol STD '!E80="", "", 'Vol STD '!E80)</f>
        <v/>
      </c>
    </row>
    <row r="549" spans="2:3">
      <c r="B549" s="324" t="s">
        <v>23</v>
      </c>
      <c r="C549" s="337" t="str">
        <f>IF('Vol STD '!E81="", "", 'Vol STD '!E81)</f>
        <v/>
      </c>
    </row>
    <row r="550" spans="2:3">
      <c r="B550" s="324" t="s">
        <v>57</v>
      </c>
      <c r="C550" s="337" t="str">
        <f>IF('Vol STD '!E82="", "", 'Vol STD '!E82)</f>
        <v/>
      </c>
    </row>
    <row r="551" spans="2:3">
      <c r="B551" s="324" t="s">
        <v>210</v>
      </c>
      <c r="C551" s="337" t="str">
        <f>IF('Vol STD '!E83="", "", 'Vol STD '!E83)</f>
        <v/>
      </c>
    </row>
    <row r="552" spans="2:3" ht="9" customHeight="1">
      <c r="B552" s="326"/>
      <c r="C552" s="318"/>
    </row>
    <row r="553" spans="2:3">
      <c r="B553" s="959" t="str">
        <f>CONCATENATE("Current Rates: ",'Vol STD '!I71)</f>
        <v>Current Rates: Employee Paid STD - Class 2</v>
      </c>
      <c r="C553" s="323" t="s">
        <v>137</v>
      </c>
    </row>
    <row r="554" spans="2:3">
      <c r="B554" s="324" t="s">
        <v>198</v>
      </c>
      <c r="C554" s="317" t="str">
        <f>IF('Vol STD '!C73="", "", 'Vol STD '!C73)</f>
        <v/>
      </c>
    </row>
    <row r="555" spans="2:3">
      <c r="B555" s="324" t="s">
        <v>16</v>
      </c>
      <c r="C555" s="317" t="str">
        <f>IF('Vol STD '!C74="", "", 'Vol STD '!C74)</f>
        <v/>
      </c>
    </row>
    <row r="556" spans="2:3">
      <c r="B556" s="324" t="s">
        <v>17</v>
      </c>
      <c r="C556" s="317" t="str">
        <f>IF('Vol STD '!C75="", "", 'Vol STD '!C75)</f>
        <v/>
      </c>
    </row>
    <row r="557" spans="2:3">
      <c r="B557" s="324" t="s">
        <v>18</v>
      </c>
      <c r="C557" s="317" t="str">
        <f>IF('Vol STD '!C76="", "", 'Vol STD '!C76)</f>
        <v/>
      </c>
    </row>
    <row r="558" spans="2:3">
      <c r="B558" s="324" t="s">
        <v>19</v>
      </c>
      <c r="C558" s="317" t="str">
        <f>IF('Vol STD '!C77="", "", 'Vol STD '!C77)</f>
        <v/>
      </c>
    </row>
    <row r="559" spans="2:3">
      <c r="B559" s="324" t="s">
        <v>20</v>
      </c>
      <c r="C559" s="317" t="str">
        <f>IF('Vol STD '!C78="", "", 'Vol STD '!C78)</f>
        <v/>
      </c>
    </row>
    <row r="560" spans="2:3">
      <c r="B560" s="324" t="s">
        <v>21</v>
      </c>
      <c r="C560" s="317" t="str">
        <f>IF('Vol STD '!C79="", "", 'Vol STD '!C79)</f>
        <v/>
      </c>
    </row>
    <row r="561" spans="2:3">
      <c r="B561" s="324" t="s">
        <v>22</v>
      </c>
      <c r="C561" s="317" t="str">
        <f>IF('Vol STD '!C80="", "", 'Vol STD '!C80)</f>
        <v/>
      </c>
    </row>
    <row r="562" spans="2:3">
      <c r="B562" s="324" t="s">
        <v>23</v>
      </c>
      <c r="C562" s="317" t="str">
        <f>IF('Vol STD '!C81="", "", 'Vol STD '!C81)</f>
        <v/>
      </c>
    </row>
    <row r="563" spans="2:3">
      <c r="B563" s="324" t="s">
        <v>57</v>
      </c>
      <c r="C563" s="317" t="str">
        <f>IF('Vol STD '!C82="", "", 'Vol STD '!C82)</f>
        <v/>
      </c>
    </row>
    <row r="564" spans="2:3">
      <c r="B564" s="324" t="s">
        <v>210</v>
      </c>
      <c r="C564" s="317" t="str">
        <f>IF('Vol STD '!C83="", "", 'Vol STD '!C83)</f>
        <v/>
      </c>
    </row>
    <row r="565" spans="2:3" ht="9" customHeight="1">
      <c r="B565" s="328"/>
      <c r="C565" s="318"/>
    </row>
    <row r="566" spans="2:3">
      <c r="B566" s="959" t="str">
        <f>CONCATENATE("Current Premium: ",'Vol STD '!I71)</f>
        <v>Current Premium: Employee Paid STD - Class 2</v>
      </c>
      <c r="C566" s="325" t="str">
        <f>IF('Vol STD '!C85=0, "", 'Vol STD '!C85)</f>
        <v/>
      </c>
    </row>
    <row r="567" spans="2:3" ht="9" customHeight="1">
      <c r="B567" s="354"/>
      <c r="C567" s="334"/>
    </row>
    <row r="568" spans="2:3">
      <c r="B568" s="959" t="str">
        <f>CONCATENATE("Quoted Rates: ",'Vol STD '!I71)</f>
        <v>Quoted Rates: Employee Paid STD - Class 2</v>
      </c>
      <c r="C568" s="323" t="s">
        <v>137</v>
      </c>
    </row>
    <row r="569" spans="2:3">
      <c r="B569" s="324" t="s">
        <v>198</v>
      </c>
      <c r="C569" s="317" t="str">
        <f>IF('Vol STD '!F73="", "", 'Vol STD '!F73)</f>
        <v/>
      </c>
    </row>
    <row r="570" spans="2:3">
      <c r="B570" s="324" t="s">
        <v>16</v>
      </c>
      <c r="C570" s="317" t="str">
        <f>IF('Vol STD '!F74="", "", 'Vol STD '!F74)</f>
        <v/>
      </c>
    </row>
    <row r="571" spans="2:3">
      <c r="B571" s="324" t="s">
        <v>17</v>
      </c>
      <c r="C571" s="317" t="str">
        <f>IF('Vol STD '!F75="", "", 'Vol STD '!F75)</f>
        <v/>
      </c>
    </row>
    <row r="572" spans="2:3">
      <c r="B572" s="324" t="s">
        <v>18</v>
      </c>
      <c r="C572" s="317" t="str">
        <f>IF('Vol STD '!F76="", "", 'Vol STD '!F76)</f>
        <v/>
      </c>
    </row>
    <row r="573" spans="2:3">
      <c r="B573" s="324" t="s">
        <v>19</v>
      </c>
      <c r="C573" s="317" t="str">
        <f>IF('Vol STD '!F77="", "", 'Vol STD '!F77)</f>
        <v/>
      </c>
    </row>
    <row r="574" spans="2:3">
      <c r="B574" s="324" t="s">
        <v>20</v>
      </c>
      <c r="C574" s="317" t="str">
        <f>IF('Vol STD '!F78="", "", 'Vol STD '!F78)</f>
        <v/>
      </c>
    </row>
    <row r="575" spans="2:3">
      <c r="B575" s="324" t="s">
        <v>21</v>
      </c>
      <c r="C575" s="317" t="str">
        <f>IF('Vol STD '!F79="", "", 'Vol STD '!F79)</f>
        <v/>
      </c>
    </row>
    <row r="576" spans="2:3">
      <c r="B576" s="324" t="s">
        <v>22</v>
      </c>
      <c r="C576" s="317" t="str">
        <f>IF('Vol STD '!F80="", "", 'Vol STD '!F80)</f>
        <v/>
      </c>
    </row>
    <row r="577" spans="2:4">
      <c r="B577" s="324" t="s">
        <v>23</v>
      </c>
      <c r="C577" s="317" t="str">
        <f>IF('Vol STD '!F81="", "", 'Vol STD '!F81)</f>
        <v/>
      </c>
    </row>
    <row r="578" spans="2:4">
      <c r="B578" s="324" t="s">
        <v>57</v>
      </c>
      <c r="C578" s="317" t="str">
        <f>IF('Vol STD '!F82="", "", 'Vol STD '!F82)</f>
        <v/>
      </c>
    </row>
    <row r="579" spans="2:4">
      <c r="B579" s="324" t="s">
        <v>210</v>
      </c>
      <c r="C579" s="317" t="str">
        <f>IF('Vol STD '!F83="", "", 'Vol STD '!F83)</f>
        <v/>
      </c>
    </row>
    <row r="580" spans="2:4" ht="9" customHeight="1">
      <c r="B580" s="326"/>
      <c r="C580" s="318"/>
    </row>
    <row r="581" spans="2:4" ht="13.5" thickBot="1">
      <c r="B581" s="960" t="str">
        <f>CONCATENATE("Proposed Premium: ",'Vol STD '!I71)</f>
        <v>Proposed Premium: Employee Paid STD - Class 2</v>
      </c>
      <c r="C581" s="351" t="str">
        <f>IF('Vol STD '!F85=0, "", 'Vol STD '!F85)</f>
        <v/>
      </c>
    </row>
    <row r="582" spans="2:4" ht="13.5" thickBot="1">
      <c r="B582" s="401"/>
      <c r="C582" s="402"/>
    </row>
    <row r="583" spans="2:4">
      <c r="B583" s="430" t="s">
        <v>323</v>
      </c>
      <c r="C583" s="431" t="str">
        <f>IF('Vol STD '!D33="","",'Vol STD '!D33)</f>
        <v>3 years</v>
      </c>
    </row>
    <row r="584" spans="2:4" ht="13.5" thickBot="1">
      <c r="B584" s="382" t="s">
        <v>324</v>
      </c>
      <c r="C584" s="418">
        <f>IF('Vol STD '!E33="Match",'Vol STD '!D33,'Vol STD '!F33)</f>
        <v>0</v>
      </c>
    </row>
    <row r="585" spans="2:4" ht="13.5" thickBot="1">
      <c r="B585" s="401"/>
      <c r="C585" s="402"/>
    </row>
    <row r="586" spans="2:4" ht="17.25" thickBot="1">
      <c r="B586" s="373" t="s">
        <v>312</v>
      </c>
      <c r="C586" s="404"/>
    </row>
    <row r="587" spans="2:4">
      <c r="B587" s="406" t="s">
        <v>100</v>
      </c>
      <c r="C587" s="407" t="str">
        <f>IF('STD-Statutory States'!C21="","",'STD-Statutory States'!C21)</f>
        <v/>
      </c>
      <c r="D587" s="309" t="s">
        <v>318</v>
      </c>
    </row>
    <row r="588" spans="2:4">
      <c r="B588" s="406" t="s">
        <v>194</v>
      </c>
      <c r="C588" s="408" t="str">
        <f>IF('STD-Statutory States'!C23="Please Select","",'STD-Statutory States'!C23)</f>
        <v/>
      </c>
    </row>
    <row r="589" spans="2:4">
      <c r="B589" s="406" t="s">
        <v>2</v>
      </c>
      <c r="C589" s="408" t="str">
        <f>IF('STD-Statutory States'!C24="","",'STD-Statutory States'!C24)</f>
        <v/>
      </c>
    </row>
    <row r="590" spans="2:4">
      <c r="B590" s="406" t="s">
        <v>8</v>
      </c>
      <c r="C590" s="409" t="str">
        <f>IF('STD-Statutory States'!C26="","",'STD-Statutory States'!C26)</f>
        <v/>
      </c>
    </row>
    <row r="591" spans="2:4">
      <c r="B591" s="406" t="s">
        <v>207</v>
      </c>
      <c r="C591" s="933" t="str">
        <f>IF('STD-Statutory States'!C27="","",'STD-Statutory States'!C27)</f>
        <v/>
      </c>
    </row>
    <row r="592" spans="2:4">
      <c r="B592" s="406" t="s">
        <v>209</v>
      </c>
      <c r="C592" s="407" t="str">
        <f>IF('STD-Statutory States'!C29="","",'STD-Statutory States'!C29)</f>
        <v/>
      </c>
    </row>
    <row r="593" spans="2:3" ht="13.5" thickBot="1">
      <c r="B593" s="410" t="s">
        <v>208</v>
      </c>
      <c r="C593" s="411" t="str">
        <f>IF('STD-Statutory States'!C31=0,"",'STD-Statutory States'!C31)</f>
        <v/>
      </c>
    </row>
    <row r="594" spans="2:3" ht="13.5" thickBot="1">
      <c r="B594" s="401"/>
      <c r="C594" s="402"/>
    </row>
    <row r="595" spans="2:3" ht="17.25" thickBot="1">
      <c r="B595" s="373" t="s">
        <v>313</v>
      </c>
      <c r="C595" s="405"/>
    </row>
    <row r="596" spans="2:3">
      <c r="B596" s="406" t="s">
        <v>100</v>
      </c>
      <c r="C596" s="407" t="str">
        <f>IF('STD-Statutory States'!D21="","",'STD-Statutory States'!D21)</f>
        <v/>
      </c>
    </row>
    <row r="597" spans="2:3">
      <c r="B597" s="406" t="s">
        <v>194</v>
      </c>
      <c r="C597" s="408" t="str">
        <f>IF('STD-Statutory States'!D23="Please select","",'STD-Statutory States'!D23)</f>
        <v/>
      </c>
    </row>
    <row r="598" spans="2:3">
      <c r="B598" s="406" t="s">
        <v>2</v>
      </c>
      <c r="C598" s="408" t="str">
        <f>IF('STD-Statutory States'!D24="","",'STD-Statutory States'!D24)</f>
        <v/>
      </c>
    </row>
    <row r="599" spans="2:3">
      <c r="B599" s="406" t="s">
        <v>8</v>
      </c>
      <c r="C599" s="933" t="str">
        <f>IF('STD-Statutory States'!D26="","",'STD-Statutory States'!D26)</f>
        <v/>
      </c>
    </row>
    <row r="600" spans="2:3">
      <c r="B600" s="406" t="s">
        <v>207</v>
      </c>
      <c r="C600" s="409" t="str">
        <f>IF('STD-Statutory States'!D27="","",'STD-Statutory States'!D27)</f>
        <v/>
      </c>
    </row>
    <row r="601" spans="2:3">
      <c r="B601" s="406" t="s">
        <v>209</v>
      </c>
      <c r="C601" s="407" t="str">
        <f>IF('STD-Statutory States'!D29="","",'STD-Statutory States'!D29)</f>
        <v/>
      </c>
    </row>
    <row r="602" spans="2:3" ht="13.5" thickBot="1">
      <c r="B602" s="410" t="s">
        <v>208</v>
      </c>
      <c r="C602" s="411" t="str">
        <f>IF('STD-Statutory States'!D31=0,"",'STD-Statutory States'!D31)</f>
        <v/>
      </c>
    </row>
    <row r="603" spans="2:3" ht="13.5" thickBot="1">
      <c r="B603" s="401"/>
      <c r="C603" s="402"/>
    </row>
    <row r="604" spans="2:3" ht="17.25" thickBot="1">
      <c r="B604" s="373" t="s">
        <v>314</v>
      </c>
      <c r="C604" s="405"/>
    </row>
    <row r="605" spans="2:3">
      <c r="B605" s="406" t="s">
        <v>100</v>
      </c>
      <c r="C605" s="407" t="str">
        <f>IF('STD-Statutory States'!E21="","",'STD-Statutory States'!E21)</f>
        <v/>
      </c>
    </row>
    <row r="606" spans="2:3">
      <c r="B606" s="406" t="s">
        <v>194</v>
      </c>
      <c r="C606" s="408" t="str">
        <f>IF('STD-Statutory States'!E23="Please select","",'STD-Statutory States'!E23)</f>
        <v/>
      </c>
    </row>
    <row r="607" spans="2:3">
      <c r="B607" s="406" t="s">
        <v>2</v>
      </c>
      <c r="C607" s="408" t="str">
        <f>IF('STD-Statutory States'!E24="","",'STD-Statutory States'!E24)</f>
        <v/>
      </c>
    </row>
    <row r="608" spans="2:3">
      <c r="B608" s="406" t="s">
        <v>8</v>
      </c>
      <c r="C608" s="933" t="str">
        <f>IF('STD-Statutory States'!E26="","",'STD-Statutory States'!E26)</f>
        <v/>
      </c>
    </row>
    <row r="609" spans="2:3">
      <c r="B609" s="406" t="s">
        <v>207</v>
      </c>
      <c r="C609" s="409" t="str">
        <f>IF('STD-Statutory States'!E27="","",'STD-Statutory States'!E27)</f>
        <v/>
      </c>
    </row>
    <row r="610" spans="2:3">
      <c r="B610" s="406" t="s">
        <v>209</v>
      </c>
      <c r="C610" s="407" t="str">
        <f>IF('STD-Statutory States'!E29="","",'STD-Statutory States'!E29)</f>
        <v/>
      </c>
    </row>
    <row r="611" spans="2:3" ht="13.5" thickBot="1">
      <c r="B611" s="410" t="s">
        <v>208</v>
      </c>
      <c r="C611" s="411" t="str">
        <f>IF('STD-Statutory States'!E31=0,"",'STD-Statutory States'!E31)</f>
        <v/>
      </c>
    </row>
    <row r="612" spans="2:3" ht="13.5" thickBot="1">
      <c r="B612" s="401"/>
      <c r="C612" s="402"/>
    </row>
    <row r="613" spans="2:3" ht="17.25" thickBot="1">
      <c r="B613" s="373" t="s">
        <v>315</v>
      </c>
      <c r="C613" s="405"/>
    </row>
    <row r="614" spans="2:3">
      <c r="B614" s="406" t="s">
        <v>426</v>
      </c>
      <c r="C614" s="407" t="str">
        <f>IF('STD-Statutory States'!F21="","",'STD-Statutory States'!F21)</f>
        <v>ENTER MALE RATE HERE</v>
      </c>
    </row>
    <row r="615" spans="2:3">
      <c r="B615" s="406" t="s">
        <v>427</v>
      </c>
      <c r="C615" s="407" t="str">
        <f>IF('STD-Statutory States'!F22="","",'STD-Statutory States'!F22)</f>
        <v>ENTER FEMALE RATE HERE</v>
      </c>
    </row>
    <row r="616" spans="2:3">
      <c r="B616" s="406" t="s">
        <v>194</v>
      </c>
      <c r="C616" s="408" t="str">
        <f>IF('STD-Statutory States'!F23="Please select","",'STD-Statutory States'!F23)</f>
        <v/>
      </c>
    </row>
    <row r="617" spans="2:3">
      <c r="B617" s="406" t="s">
        <v>424</v>
      </c>
      <c r="C617" s="408" t="str">
        <f>IF('STD-Statutory States'!F24="","",'STD-Statutory States'!F24)</f>
        <v>ENTER MALE LIVES HERE</v>
      </c>
    </row>
    <row r="618" spans="2:3">
      <c r="B618" s="406" t="s">
        <v>425</v>
      </c>
      <c r="C618" s="408" t="str">
        <f>IF('STD-Statutory States'!F25="","",'STD-Statutory States'!F25)</f>
        <v>ENTER FEMALE LIVES HERE</v>
      </c>
    </row>
    <row r="619" spans="2:3">
      <c r="B619" s="406" t="s">
        <v>8</v>
      </c>
      <c r="C619" s="933" t="str">
        <f>IF('STD-Statutory States'!F26="","",'STD-Statutory States'!F26)</f>
        <v/>
      </c>
    </row>
    <row r="620" spans="2:3">
      <c r="B620" s="406" t="s">
        <v>207</v>
      </c>
      <c r="C620" s="409" t="str">
        <f>IF('STD-Statutory States'!F27="","",'STD-Statutory States'!F27)</f>
        <v/>
      </c>
    </row>
    <row r="621" spans="2:3">
      <c r="B621" s="406" t="s">
        <v>428</v>
      </c>
      <c r="C621" s="407" t="str">
        <f>IF('STD-Statutory States'!F29="","",'STD-Statutory States'!F29)</f>
        <v>ENTER MALE RATE HERE</v>
      </c>
    </row>
    <row r="622" spans="2:3">
      <c r="B622" s="934" t="s">
        <v>429</v>
      </c>
      <c r="C622" s="407" t="str">
        <f>IF('STD-Statutory States'!F30="","",'STD-Statutory States'!F30)</f>
        <v>ENTER FEMALE RATE HERE</v>
      </c>
    </row>
    <row r="623" spans="2:3" ht="13.5" thickBot="1">
      <c r="B623" s="410" t="s">
        <v>208</v>
      </c>
      <c r="C623" s="411" t="str">
        <f>IF('STD-Statutory States'!F31=0,"",'STD-Statutory States'!F31)</f>
        <v>$0</v>
      </c>
    </row>
    <row r="624" spans="2:3" ht="13.5" thickBot="1">
      <c r="B624" s="412"/>
      <c r="C624" s="402"/>
    </row>
    <row r="625" spans="2:3" ht="17.25" thickBot="1">
      <c r="B625" s="373" t="s">
        <v>316</v>
      </c>
      <c r="C625" s="405"/>
    </row>
    <row r="626" spans="2:3">
      <c r="B626" s="406" t="s">
        <v>100</v>
      </c>
      <c r="C626" s="407" t="str">
        <f>IF('STD-Statutory States'!G21="","",'STD-Statutory States'!G21)</f>
        <v/>
      </c>
    </row>
    <row r="627" spans="2:3">
      <c r="B627" s="406" t="s">
        <v>194</v>
      </c>
      <c r="C627" s="408" t="str">
        <f>IF('STD-Statutory States'!G23="Please select","",'STD-Statutory States'!G23)</f>
        <v/>
      </c>
    </row>
    <row r="628" spans="2:3">
      <c r="B628" s="406" t="s">
        <v>2</v>
      </c>
      <c r="C628" s="408" t="str">
        <f>IF('STD-Statutory States'!G24="","",'STD-Statutory States'!G24)</f>
        <v/>
      </c>
    </row>
    <row r="629" spans="2:3">
      <c r="B629" s="406" t="s">
        <v>8</v>
      </c>
      <c r="C629" s="933" t="str">
        <f>IF('STD-Statutory States'!G26="","",'STD-Statutory States'!G26)</f>
        <v/>
      </c>
    </row>
    <row r="630" spans="2:3">
      <c r="B630" s="406" t="s">
        <v>207</v>
      </c>
      <c r="C630" s="409" t="str">
        <f>IF('STD-Statutory States'!G27="","",'STD-Statutory States'!G27)</f>
        <v/>
      </c>
    </row>
    <row r="631" spans="2:3">
      <c r="B631" s="406" t="s">
        <v>209</v>
      </c>
      <c r="C631" s="407" t="str">
        <f>IF('STD-Statutory States'!G29="","",'STD-Statutory States'!G29)</f>
        <v/>
      </c>
    </row>
    <row r="632" spans="2:3" ht="13.5" thickBot="1">
      <c r="B632" s="410" t="s">
        <v>208</v>
      </c>
      <c r="C632" s="411" t="str">
        <f>IF('STD-Statutory States'!G31=0,"",'STD-Statutory States'!G31)</f>
        <v/>
      </c>
    </row>
    <row r="633" spans="2:3" ht="13.5" thickBot="1">
      <c r="B633" s="432"/>
      <c r="C633" s="433"/>
    </row>
    <row r="634" spans="2:3">
      <c r="B634" s="430" t="s">
        <v>325</v>
      </c>
      <c r="C634" s="391">
        <f>'STD-Statutory States'!C34</f>
        <v>0</v>
      </c>
    </row>
    <row r="635" spans="2:3" ht="13.5" thickBot="1">
      <c r="B635" s="382" t="s">
        <v>326</v>
      </c>
      <c r="C635" s="434" t="str">
        <f>IF('STD-Statutory States'!D34="","",'STD-Statutory States'!D34)</f>
        <v/>
      </c>
    </row>
    <row r="636" spans="2:3" ht="13.5" thickBot="1">
      <c r="B636" s="432"/>
      <c r="C636" s="433"/>
    </row>
    <row r="637" spans="2:3" ht="16.5">
      <c r="B637" s="375" t="s">
        <v>119</v>
      </c>
      <c r="C637" s="376" t="s">
        <v>126</v>
      </c>
    </row>
    <row r="638" spans="2:3" ht="76.5">
      <c r="B638" s="356" t="s">
        <v>132</v>
      </c>
      <c r="C638" s="357" t="str">
        <f>IF('Basic Life_AD&amp;D'!C7="", "", 'Basic Life_AD&amp;D'!C7)</f>
        <v>1. An active employee of the Employer or an employee of the Law Enforcement Support Agency, regularly working at least 20 hours each week; or
2. An active permanent part-time employee of the Employer.</v>
      </c>
    </row>
    <row r="639" spans="2:3" ht="25.5">
      <c r="B639" s="356" t="s">
        <v>175</v>
      </c>
      <c r="C639" s="403" t="str">
        <f>IF('Basic Life_AD&amp;D'!C8="", "", 'Basic Life_AD&amp;D'!C8)</f>
        <v xml:space="preserve">Employee: 1 X BAE 
                                                              </v>
      </c>
    </row>
    <row r="640" spans="2:3" ht="25.5">
      <c r="B640" s="356" t="s">
        <v>232</v>
      </c>
      <c r="C640" s="403" t="str">
        <f>IF('Basic Life_AD&amp;D'!C9="", "", 'Basic Life_AD&amp;D'!C9)</f>
        <v xml:space="preserve">Employee: $400,000
</v>
      </c>
    </row>
    <row r="641" spans="2:3">
      <c r="B641" s="356" t="s">
        <v>4</v>
      </c>
      <c r="C641" s="403" t="str">
        <f>IF('Basic Life_AD&amp;D'!C10="", "", 'Basic Life_AD&amp;D'!C10)</f>
        <v>See Policy</v>
      </c>
    </row>
    <row r="642" spans="2:3" ht="76.5">
      <c r="B642" s="356" t="s">
        <v>174</v>
      </c>
      <c r="C642" s="357" t="str">
        <f>IF('Basic Life_AD&amp;D'!C11="", "", 'Basic Life_AD&amp;D'!C11)</f>
        <v>Annual Earnings means your annual rate of earnings from your Employer. Your Annual Earnings will be based on your earnings in effect on your last full day of Active Work unless a different date applies</v>
      </c>
    </row>
    <row r="643" spans="2:3" ht="16.5">
      <c r="B643" s="377" t="s">
        <v>128</v>
      </c>
      <c r="C643" s="378" t="s">
        <v>126</v>
      </c>
    </row>
    <row r="644" spans="2:3" ht="25.5">
      <c r="B644" s="356" t="s">
        <v>5</v>
      </c>
      <c r="C644" s="357" t="str">
        <f>IF('Basic Life_AD&amp;D'!C13="", "", 'Basic Life_AD&amp;D'!C13)</f>
        <v xml:space="preserve"> rounded to the next higher multiple of $1,000,</v>
      </c>
    </row>
    <row r="645" spans="2:3">
      <c r="B645" s="356" t="s">
        <v>243</v>
      </c>
      <c r="C645" s="357" t="str">
        <f>IF('Basic Life_AD&amp;D'!C14="", "", 'Basic Life_AD&amp;D'!C14)</f>
        <v>None</v>
      </c>
    </row>
    <row r="646" spans="2:3" ht="38.25">
      <c r="B646" s="356" t="s">
        <v>6</v>
      </c>
      <c r="C646" s="357" t="str">
        <f>IF('Basic Life_AD&amp;D'!C15="", "", 'Basic Life_AD&amp;D'!C15)</f>
        <v>Totally disabled before age 60, Waiting Period: 6 months, until the date you cease to be Totally Disabled</v>
      </c>
    </row>
    <row r="647" spans="2:3" ht="25.5">
      <c r="B647" s="356" t="s">
        <v>7</v>
      </c>
      <c r="C647" s="357" t="str">
        <f>IF('Basic Life_AD&amp;D'!C16="", "", 'Basic Life_AD&amp;D'!C16)</f>
        <v>75% up to $500,000  Life expectancy for 12 months</v>
      </c>
    </row>
    <row r="648" spans="2:3">
      <c r="B648" s="356" t="s">
        <v>56</v>
      </c>
      <c r="C648" s="369" t="str">
        <f>IF('Basic Life_AD&amp;D'!C17="", "", 'Basic Life_AD&amp;D'!C17)</f>
        <v>ER Paid</v>
      </c>
    </row>
    <row r="649" spans="2:3" ht="25.5">
      <c r="B649" s="356" t="s">
        <v>82</v>
      </c>
      <c r="C649" s="357" t="str">
        <f>IF('Basic Life_AD&amp;D'!C18="", "", 'Basic Life_AD&amp;D'!C18)</f>
        <v xml:space="preserve">Included (not for AD&amp;D insurance)
</v>
      </c>
    </row>
    <row r="650" spans="2:3">
      <c r="B650" s="356" t="s">
        <v>83</v>
      </c>
      <c r="C650" s="357" t="str">
        <f>IF('Basic Life_AD&amp;D'!C19="", "", 'Basic Life_AD&amp;D'!C19)</f>
        <v>Not Included</v>
      </c>
    </row>
    <row r="651" spans="2:3" ht="16.5">
      <c r="B651" s="377" t="s">
        <v>10</v>
      </c>
      <c r="C651" s="378" t="s">
        <v>126</v>
      </c>
    </row>
    <row r="652" spans="2:3" ht="38.25">
      <c r="B652" s="356" t="s">
        <v>12</v>
      </c>
      <c r="C652" s="961" t="str">
        <f>IF('Basic Life_AD&amp;D'!C21="", "", 'Basic Life_AD&amp;D'!C21)</f>
        <v>Lesser of $10,000 and the amount of AD&amp;D Insurance benefit payable for loss of life</v>
      </c>
    </row>
    <row r="653" spans="2:3" ht="25.5">
      <c r="B653" s="356" t="s">
        <v>11</v>
      </c>
      <c r="C653" s="961" t="str">
        <f>IF('Basic Life_AD&amp;D'!C22="", "", 'Basic Life_AD&amp;D'!C22)</f>
        <v>Lesser of $5,000 and the amount of AD&amp;D Insurance benefit payable for loss of life</v>
      </c>
    </row>
    <row r="654" spans="2:3">
      <c r="B654" s="356" t="s">
        <v>13</v>
      </c>
      <c r="C654" s="961" t="str">
        <f>IF('Basic Life_AD&amp;D'!C23="", "", 'Basic Life_AD&amp;D'!C23)</f>
        <v>Not Included</v>
      </c>
    </row>
    <row r="655" spans="2:3">
      <c r="B655" s="356" t="s">
        <v>14</v>
      </c>
      <c r="C655" s="961" t="str">
        <f>IF('Basic Life_AD&amp;D'!C24="", "", 'Basic Life_AD&amp;D'!C24)</f>
        <v>Included</v>
      </c>
    </row>
    <row r="656" spans="2:3">
      <c r="B656" s="356" t="s">
        <v>233</v>
      </c>
      <c r="C656" s="961" t="str">
        <f>IF('Basic Life_AD&amp;D'!C25="", "", 'Basic Life_AD&amp;D'!C25)</f>
        <v>Not Included</v>
      </c>
    </row>
    <row r="657" spans="2:3">
      <c r="B657" s="356" t="s">
        <v>77</v>
      </c>
      <c r="C657" s="961" t="str">
        <f>IF('Basic Life_AD&amp;D'!C26="", "", 'Basic Life_AD&amp;D'!C26)</f>
        <v>Not Included</v>
      </c>
    </row>
    <row r="658" spans="2:3" ht="102">
      <c r="B658" s="356" t="s">
        <v>15</v>
      </c>
      <c r="C658" s="961" t="str">
        <f>IF('Basic Life_AD&amp;D'!C27="", "", 'Basic Life_AD&amp;D'!C27)</f>
        <v>The tuition expenses incurred per child within 4 years after the date of your death at an accredited institution of higher education, exclusive of room and board, but not to exceed $5000 per year, or the cumulative total of $20,000 or 25% of the AD&amp;D insurance Benefit, whichever is less</v>
      </c>
    </row>
    <row r="659" spans="2:3">
      <c r="B659" s="356" t="s">
        <v>234</v>
      </c>
      <c r="C659" s="961" t="str">
        <f>IF('Basic Life_AD&amp;D'!C28="", "", 'Basic Life_AD&amp;D'!C28)</f>
        <v>Not Included</v>
      </c>
    </row>
    <row r="660" spans="2:3" ht="16.5">
      <c r="B660" s="377" t="s">
        <v>236</v>
      </c>
      <c r="C660" s="378" t="s">
        <v>126</v>
      </c>
    </row>
    <row r="661" spans="2:3" ht="216.75">
      <c r="B661" s="356" t="s">
        <v>66</v>
      </c>
      <c r="C661" s="369" t="str">
        <f>IF('Basic Life_AD&amp;D'!C30="", "", 'Basic Life_AD&amp;D'!C30)</f>
        <v xml:space="preserve">Occupational Assault Benefit:
For you: The lesser of (1) $25,000; or (2) 50% of the amount of the AD&amp;D Insurance Benefit otherwise payable for the Loss.
Loss of Both Hands or Both Feet - Not covered -  provide an option;
Loss of thumb and index finger - Not covered - provide an option
Loss of Sight in Both Eyes - Not covered - provide an option;
Loss of One Hand, One Foot or Sight in One Eye - 50%; Two or More - 50%
Reattachment of Hand or Foot 
Career Adjustment 
Child Care 
Line of Duty </v>
      </c>
    </row>
    <row r="662" spans="2:3" ht="16.5">
      <c r="B662" s="377" t="s">
        <v>143</v>
      </c>
      <c r="C662" s="378" t="s">
        <v>126</v>
      </c>
    </row>
    <row r="663" spans="2:3" ht="13.5" thickBot="1">
      <c r="B663" s="358" t="s">
        <v>143</v>
      </c>
      <c r="C663" s="370" t="str">
        <f>IF('Basic Life_AD&amp;D'!C32="", "", 'Basic Life_AD&amp;D'!C32)</f>
        <v/>
      </c>
    </row>
    <row r="664" spans="2:3" ht="13.5" thickBot="1">
      <c r="B664" s="360"/>
      <c r="C664" s="361"/>
    </row>
    <row r="665" spans="2:3" ht="16.5">
      <c r="B665" s="379" t="s">
        <v>119</v>
      </c>
      <c r="C665" s="380" t="s">
        <v>127</v>
      </c>
    </row>
    <row r="666" spans="2:3">
      <c r="B666" s="356" t="s">
        <v>132</v>
      </c>
      <c r="C666" s="357" t="str">
        <f>IF('Basic Life_AD&amp;D'!D7="", "", 'Basic Life_AD&amp;D'!D7)</f>
        <v>Match</v>
      </c>
    </row>
    <row r="667" spans="2:3" ht="63.75">
      <c r="B667" s="356" t="s">
        <v>175</v>
      </c>
      <c r="C667" s="403" t="str">
        <f>IF('Basic Life_AD&amp;D'!D8="", "", 'Basic Life_AD&amp;D'!D8)</f>
        <v>Option 1: Match
Option 2: 1.5 times annual earnings to a maximum of $400,000
Option 3: 2 times annual earning to a maximum of $400,000</v>
      </c>
    </row>
    <row r="668" spans="2:3">
      <c r="B668" s="356" t="s">
        <v>232</v>
      </c>
      <c r="C668" s="403" t="str">
        <f>IF('Basic Life_AD&amp;D'!D9="", "", 'Basic Life_AD&amp;D'!D9)</f>
        <v>Match</v>
      </c>
    </row>
    <row r="669" spans="2:3">
      <c r="B669" s="356" t="s">
        <v>4</v>
      </c>
      <c r="C669" s="403" t="str">
        <f>IF('Basic Life_AD&amp;D'!D10="", "", 'Basic Life_AD&amp;D'!D10)</f>
        <v>Match</v>
      </c>
    </row>
    <row r="670" spans="2:3" ht="13.5" thickBot="1">
      <c r="B670" s="356" t="s">
        <v>174</v>
      </c>
      <c r="C670" s="357" t="str">
        <f>IF('Basic Life_AD&amp;D'!D11="", "", 'Basic Life_AD&amp;D'!D11)</f>
        <v>Match</v>
      </c>
    </row>
    <row r="671" spans="2:3" ht="16.5">
      <c r="B671" s="379" t="s">
        <v>128</v>
      </c>
      <c r="C671" s="380" t="s">
        <v>127</v>
      </c>
    </row>
    <row r="672" spans="2:3">
      <c r="B672" s="356" t="s">
        <v>5</v>
      </c>
      <c r="C672" s="357" t="str">
        <f>IF('Basic Life_AD&amp;D'!D13="", "", 'Basic Life_AD&amp;D'!D13)</f>
        <v>Match</v>
      </c>
    </row>
    <row r="673" spans="2:3">
      <c r="B673" s="356" t="s">
        <v>243</v>
      </c>
      <c r="C673" s="357" t="str">
        <f>IF('Basic Life_AD&amp;D'!D14="", "", 'Basic Life_AD&amp;D'!D14)</f>
        <v>Match</v>
      </c>
    </row>
    <row r="674" spans="2:3">
      <c r="B674" s="356" t="s">
        <v>6</v>
      </c>
      <c r="C674" s="357" t="str">
        <f>IF('Basic Life_AD&amp;D'!D15="", "", 'Basic Life_AD&amp;D'!D15)</f>
        <v>Match</v>
      </c>
    </row>
    <row r="675" spans="2:3" ht="25.5">
      <c r="B675" s="356" t="s">
        <v>7</v>
      </c>
      <c r="C675" s="357" t="str">
        <f>IF('Basic Life_AD&amp;D'!D16="", "", 'Basic Life_AD&amp;D'!D16)</f>
        <v>75% up to $500,000  Life expectancy for 12 months</v>
      </c>
    </row>
    <row r="676" spans="2:3">
      <c r="B676" s="356" t="s">
        <v>56</v>
      </c>
      <c r="C676" s="369" t="str">
        <f>IF('Basic Life_AD&amp;D'!D17="", "", 'Basic Life_AD&amp;D'!D17)</f>
        <v>Match</v>
      </c>
    </row>
    <row r="677" spans="2:3" ht="25.5">
      <c r="B677" s="356" t="s">
        <v>82</v>
      </c>
      <c r="C677" s="357" t="str">
        <f>IF('Basic Life_AD&amp;D'!D18="", "", 'Basic Life_AD&amp;D'!D18)</f>
        <v>Match
Option 1: No limit restrictions</v>
      </c>
    </row>
    <row r="678" spans="2:3" ht="26.25" thickBot="1">
      <c r="B678" s="356" t="s">
        <v>83</v>
      </c>
      <c r="C678" s="357" t="str">
        <f>IF('Basic Life_AD&amp;D'!D19="", "", 'Basic Life_AD&amp;D'!D19)</f>
        <v>Option 1: Match
Option 2: Included</v>
      </c>
    </row>
    <row r="679" spans="2:3" ht="16.5">
      <c r="B679" s="379" t="s">
        <v>10</v>
      </c>
      <c r="C679" s="380" t="s">
        <v>127</v>
      </c>
    </row>
    <row r="680" spans="2:3" ht="38.25">
      <c r="B680" s="356" t="s">
        <v>12</v>
      </c>
      <c r="C680" s="961" t="str">
        <f>IF('Basic Life_AD&amp;D'!D21="", "", 'Basic Life_AD&amp;D'!D21)</f>
        <v>Option 1: Match
Option 2: Provide standard benefit provision, if different</v>
      </c>
    </row>
    <row r="681" spans="2:3" ht="38.25">
      <c r="B681" s="356" t="s">
        <v>11</v>
      </c>
      <c r="C681" s="961" t="str">
        <f>IF('Basic Life_AD&amp;D'!D22="", "", 'Basic Life_AD&amp;D'!D22)</f>
        <v>Option 1: Match
Option 2: Provide standard benefit provision, if different</v>
      </c>
    </row>
    <row r="682" spans="2:3" ht="25.5">
      <c r="B682" s="356" t="s">
        <v>13</v>
      </c>
      <c r="C682" s="961" t="str">
        <f>IF('Basic Life_AD&amp;D'!D23="", "", 'Basic Life_AD&amp;D'!D23)</f>
        <v>Option 1: 100% lump sum
Option 2: 1% monthly benefit</v>
      </c>
    </row>
    <row r="683" spans="2:3">
      <c r="B683" s="356" t="s">
        <v>14</v>
      </c>
      <c r="C683" s="961" t="str">
        <f>IF('Basic Life_AD&amp;D'!D24="", "", 'Basic Life_AD&amp;D'!D24)</f>
        <v>Included</v>
      </c>
    </row>
    <row r="684" spans="2:3" ht="25.5">
      <c r="B684" s="356" t="s">
        <v>233</v>
      </c>
      <c r="C684" s="961" t="str">
        <f>IF('Basic Life_AD&amp;D'!D25="", "", 'Basic Life_AD&amp;D'!D25)</f>
        <v>Option 1: Match
Option 2: Included 100%</v>
      </c>
    </row>
    <row r="685" spans="2:3" ht="25.5">
      <c r="B685" s="356" t="s">
        <v>77</v>
      </c>
      <c r="C685" s="961" t="str">
        <f>IF('Basic Life_AD&amp;D'!D26="", "", 'Basic Life_AD&amp;D'!D26)</f>
        <v>Option 1: Match
Option 2: Included 100%</v>
      </c>
    </row>
    <row r="686" spans="2:3" ht="38.25">
      <c r="B686" s="356" t="s">
        <v>15</v>
      </c>
      <c r="C686" s="961" t="str">
        <f>IF('Basic Life_AD&amp;D'!D27="", "", 'Basic Life_AD&amp;D'!D27)</f>
        <v>Option 1: Match
Option 2: Provide standard benefit provision, if different</v>
      </c>
    </row>
    <row r="687" spans="2:3" ht="90" thickBot="1">
      <c r="B687" s="356" t="s">
        <v>234</v>
      </c>
      <c r="C687" s="961" t="str">
        <f>IF('Basic Life_AD&amp;D'!D28="", "", 'Basic Life_AD&amp;D'!D28)</f>
        <v>Option 1: Match
Option 2: Included-
Quadriplegia  100%
Triplegia  75%
Paraplegia  75%
Hemiplegia  50%
Uniplegia  25%</v>
      </c>
    </row>
    <row r="688" spans="2:3" ht="16.5">
      <c r="B688" s="379" t="s">
        <v>236</v>
      </c>
      <c r="C688" s="380" t="s">
        <v>127</v>
      </c>
    </row>
    <row r="689" spans="2:3" ht="39" thickBot="1">
      <c r="B689" s="356" t="s">
        <v>66</v>
      </c>
      <c r="C689" s="369" t="str">
        <f>IF('Basic Life_AD&amp;D'!D30="", "", 'Basic Life_AD&amp;D'!D30)</f>
        <v>Option 1: Match
Option 2: Provide standard benefit provision, if different</v>
      </c>
    </row>
    <row r="690" spans="2:3" ht="16.5">
      <c r="B690" s="379" t="s">
        <v>143</v>
      </c>
      <c r="C690" s="380" t="s">
        <v>127</v>
      </c>
    </row>
    <row r="691" spans="2:3" ht="13.5" thickBot="1">
      <c r="B691" s="358" t="s">
        <v>143</v>
      </c>
      <c r="C691" s="370" t="str">
        <f>IF('Basic Life_AD&amp;D'!D32="", "", 'Basic Life_AD&amp;D'!D32)</f>
        <v>3 years</v>
      </c>
    </row>
    <row r="692" spans="2:3" ht="13.5" thickBot="1">
      <c r="B692" s="360"/>
      <c r="C692" s="361"/>
    </row>
    <row r="693" spans="2:3" ht="16.5">
      <c r="B693" s="387" t="s">
        <v>119</v>
      </c>
      <c r="C693" s="388" t="s">
        <v>74</v>
      </c>
    </row>
    <row r="694" spans="2:3">
      <c r="B694" s="356" t="s">
        <v>132</v>
      </c>
      <c r="C694" s="357" t="str">
        <f>IF(IF('Basic Life_AD&amp;D'!E7="Deviate",'Basic Life_AD&amp;D'!F7,'Basic Life_AD&amp;D'!E7)="Selection Required", "", IF('Basic Life_AD&amp;D'!E7="Deviate",'Basic Life_AD&amp;D'!F7,'Basic Life_AD&amp;D'!E7))</f>
        <v/>
      </c>
    </row>
    <row r="695" spans="2:3">
      <c r="B695" s="356" t="s">
        <v>175</v>
      </c>
      <c r="C695" s="357" t="str">
        <f>IF(IF('Basic Life_AD&amp;D'!E8="Deviate",'Basic Life_AD&amp;D'!F8,'Basic Life_AD&amp;D'!E8)="Selection Required", "", IF('Basic Life_AD&amp;D'!E8="Deviate",'Basic Life_AD&amp;D'!F8,'Basic Life_AD&amp;D'!E8))</f>
        <v/>
      </c>
    </row>
    <row r="696" spans="2:3">
      <c r="B696" s="356" t="s">
        <v>232</v>
      </c>
      <c r="C696" s="403" t="str">
        <f>IF(IF('Basic Life_AD&amp;D'!E9="Deviate",'Basic Life_AD&amp;D'!F9,'Basic Life_AD&amp;D'!E9)="Selection Required", "", IF('Basic Life_AD&amp;D'!E9="Deviate",'Basic Life_AD&amp;D'!F9,'Basic Life_AD&amp;D'!E9))</f>
        <v/>
      </c>
    </row>
    <row r="697" spans="2:3">
      <c r="B697" s="356" t="s">
        <v>4</v>
      </c>
      <c r="C697" s="403" t="str">
        <f>IF(IF('Basic Life_AD&amp;D'!E10="Deviate",'Basic Life_AD&amp;D'!F10,'Basic Life_AD&amp;D'!E10)="Selection Required", "", IF('Basic Life_AD&amp;D'!E10="Deviate",'Basic Life_AD&amp;D'!F10,'Basic Life_AD&amp;D'!E10))</f>
        <v/>
      </c>
    </row>
    <row r="698" spans="2:3" ht="13.5" thickBot="1">
      <c r="B698" s="356" t="s">
        <v>174</v>
      </c>
      <c r="C698" s="357" t="str">
        <f>IF(IF('Basic Life_AD&amp;D'!E11="Deviate",'Basic Life_AD&amp;D'!F11,'Basic Life_AD&amp;D'!E11)="Selection Required", "", IF('Basic Life_AD&amp;D'!E11="Deviate",'Basic Life_AD&amp;D'!F11,'Basic Life_AD&amp;D'!E11))</f>
        <v/>
      </c>
    </row>
    <row r="699" spans="2:3" ht="16.5">
      <c r="B699" s="387" t="s">
        <v>128</v>
      </c>
      <c r="C699" s="388" t="s">
        <v>74</v>
      </c>
    </row>
    <row r="700" spans="2:3">
      <c r="B700" s="356" t="s">
        <v>5</v>
      </c>
      <c r="C700" s="357" t="str">
        <f>IF(IF('Basic Life_AD&amp;D'!E13="Deviate",'Basic Life_AD&amp;D'!F13,'Basic Life_AD&amp;D'!E13)="Selection Required", "", IF('Basic Life_AD&amp;D'!E13="Deviate",'Basic Life_AD&amp;D'!F13,'Basic Life_AD&amp;D'!E13))</f>
        <v/>
      </c>
    </row>
    <row r="701" spans="2:3">
      <c r="B701" s="356" t="s">
        <v>243</v>
      </c>
      <c r="C701" s="357" t="str">
        <f>IF(IF('Basic Life_AD&amp;D'!E14="Deviate",'Basic Life_AD&amp;D'!F14,'Basic Life_AD&amp;D'!E14)="Selection Required", "", IF('Basic Life_AD&amp;D'!E14="Deviate",'Basic Life_AD&amp;D'!F14,'Basic Life_AD&amp;D'!E14))</f>
        <v/>
      </c>
    </row>
    <row r="702" spans="2:3">
      <c r="B702" s="356" t="s">
        <v>6</v>
      </c>
      <c r="C702" s="357" t="str">
        <f>IF(IF('Basic Life_AD&amp;D'!E15="Deviate",'Basic Life_AD&amp;D'!F15,'Basic Life_AD&amp;D'!E15)="Selection Required", "", IF('Basic Life_AD&amp;D'!E15="Deviate",'Basic Life_AD&amp;D'!F15,'Basic Life_AD&amp;D'!E15))</f>
        <v/>
      </c>
    </row>
    <row r="703" spans="2:3">
      <c r="B703" s="356" t="s">
        <v>7</v>
      </c>
      <c r="C703" s="357" t="str">
        <f>IF(IF('Basic Life_AD&amp;D'!E16="Deviate",'Basic Life_AD&amp;D'!F16,'Basic Life_AD&amp;D'!E16)="Selection Required", "", IF('Basic Life_AD&amp;D'!E16="Deviate",'Basic Life_AD&amp;D'!F16,'Basic Life_AD&amp;D'!E16))</f>
        <v/>
      </c>
    </row>
    <row r="704" spans="2:3">
      <c r="B704" s="356" t="s">
        <v>56</v>
      </c>
      <c r="C704" s="369" t="str">
        <f>IF(IF('Basic Life_AD&amp;D'!E17="Deviate",'Basic Life_AD&amp;D'!F17,'Basic Life_AD&amp;D'!E17)="Selection Required", "", IF('Basic Life_AD&amp;D'!E17="Deviate",'Basic Life_AD&amp;D'!F17,'Basic Life_AD&amp;D'!E17))</f>
        <v/>
      </c>
    </row>
    <row r="705" spans="2:3">
      <c r="B705" s="356" t="s">
        <v>82</v>
      </c>
      <c r="C705" s="357" t="str">
        <f>IF(IF('Basic Life_AD&amp;D'!E18="Deviate",'Basic Life_AD&amp;D'!F18,'Basic Life_AD&amp;D'!E18)="Selection Required", "", IF('Basic Life_AD&amp;D'!E18="Deviate",'Basic Life_AD&amp;D'!F18,'Basic Life_AD&amp;D'!E18))</f>
        <v/>
      </c>
    </row>
    <row r="706" spans="2:3" ht="13.5" thickBot="1">
      <c r="B706" s="356" t="s">
        <v>83</v>
      </c>
      <c r="C706" s="357" t="str">
        <f>IF(IF('Basic Life_AD&amp;D'!E19="Deviate",'Basic Life_AD&amp;D'!F19,'Basic Life_AD&amp;D'!E19)="Selection Required", "", IF('Basic Life_AD&amp;D'!E19="Deviate",'Basic Life_AD&amp;D'!F19,'Basic Life_AD&amp;D'!E19))</f>
        <v/>
      </c>
    </row>
    <row r="707" spans="2:3" ht="16.5">
      <c r="B707" s="387" t="s">
        <v>10</v>
      </c>
      <c r="C707" s="388" t="s">
        <v>74</v>
      </c>
    </row>
    <row r="708" spans="2:3">
      <c r="B708" s="356" t="s">
        <v>12</v>
      </c>
      <c r="C708" s="961" t="str">
        <f>IF(IF('Basic Life_AD&amp;D'!E21="Deviate",'Basic Life_AD&amp;D'!F21,'Basic Life_AD&amp;D'!E21)="Selection Required", "", IF('Basic Life_AD&amp;D'!E21="Deviate",'Basic Life_AD&amp;D'!F21,'Basic Life_AD&amp;D'!E21))</f>
        <v/>
      </c>
    </row>
    <row r="709" spans="2:3">
      <c r="B709" s="356" t="s">
        <v>11</v>
      </c>
      <c r="C709" s="961" t="str">
        <f>IF(IF('Basic Life_AD&amp;D'!E22="Deviate",'Basic Life_AD&amp;D'!F22,'Basic Life_AD&amp;D'!E22)="Selection Required", "", IF('Basic Life_AD&amp;D'!E22="Deviate",'Basic Life_AD&amp;D'!F22,'Basic Life_AD&amp;D'!E22))</f>
        <v/>
      </c>
    </row>
    <row r="710" spans="2:3">
      <c r="B710" s="356" t="s">
        <v>13</v>
      </c>
      <c r="C710" s="961" t="str">
        <f>IF(IF('Basic Life_AD&amp;D'!E23="Deviate",'Basic Life_AD&amp;D'!F23,'Basic Life_AD&amp;D'!E23)="Selection Required", "", IF('Basic Life_AD&amp;D'!E23="Deviate",'Basic Life_AD&amp;D'!F23,'Basic Life_AD&amp;D'!E23))</f>
        <v/>
      </c>
    </row>
    <row r="711" spans="2:3">
      <c r="B711" s="356" t="s">
        <v>14</v>
      </c>
      <c r="C711" s="961" t="str">
        <f>IF(IF('Basic Life_AD&amp;D'!E24="Deviate",'Basic Life_AD&amp;D'!F24,'Basic Life_AD&amp;D'!E24)="Selection Required", "", IF('Basic Life_AD&amp;D'!E24="Deviate",'Basic Life_AD&amp;D'!F24,'Basic Life_AD&amp;D'!E24))</f>
        <v/>
      </c>
    </row>
    <row r="712" spans="2:3">
      <c r="B712" s="356" t="s">
        <v>233</v>
      </c>
      <c r="C712" s="357" t="str">
        <f>IF(IF('Basic Life_AD&amp;D'!E25="Deviate",'Basic Life_AD&amp;D'!F25,'Basic Life_AD&amp;D'!E25)="Selection Required", "", IF('Basic Life_AD&amp;D'!E25="Deviate",'Basic Life_AD&amp;D'!F25,'Basic Life_AD&amp;D'!E25))</f>
        <v/>
      </c>
    </row>
    <row r="713" spans="2:3">
      <c r="B713" s="356" t="s">
        <v>77</v>
      </c>
      <c r="C713" s="357" t="str">
        <f>IF(IF('Basic Life_AD&amp;D'!E26="Deviate",'Basic Life_AD&amp;D'!F26,'Basic Life_AD&amp;D'!E26)="Selection Required", "", IF('Basic Life_AD&amp;D'!E26="Deviate",'Basic Life_AD&amp;D'!F26,'Basic Life_AD&amp;D'!E26))</f>
        <v/>
      </c>
    </row>
    <row r="714" spans="2:3">
      <c r="B714" s="356" t="s">
        <v>15</v>
      </c>
      <c r="C714" s="357" t="str">
        <f>IF(IF('Basic Life_AD&amp;D'!E27="Deviate",'Basic Life_AD&amp;D'!F27,'Basic Life_AD&amp;D'!E27)="Selection Required", "", IF('Basic Life_AD&amp;D'!E27="Deviate",'Basic Life_AD&amp;D'!F27,'Basic Life_AD&amp;D'!E27))</f>
        <v/>
      </c>
    </row>
    <row r="715" spans="2:3" ht="13.5" thickBot="1">
      <c r="B715" s="356" t="s">
        <v>234</v>
      </c>
      <c r="C715" s="357" t="str">
        <f>IF(IF('Basic Life_AD&amp;D'!E28="Deviate",'Basic Life_AD&amp;D'!F28,'Basic Life_AD&amp;D'!E28)="Selection Required", "", IF('Basic Life_AD&amp;D'!E28="Deviate",'Basic Life_AD&amp;D'!F28,'Basic Life_AD&amp;D'!E28))</f>
        <v/>
      </c>
    </row>
    <row r="716" spans="2:3" ht="16.5">
      <c r="B716" s="387" t="s">
        <v>236</v>
      </c>
      <c r="C716" s="388" t="s">
        <v>74</v>
      </c>
    </row>
    <row r="717" spans="2:3" ht="13.5" thickBot="1">
      <c r="B717" s="356" t="s">
        <v>66</v>
      </c>
      <c r="C717" s="357" t="str">
        <f>IF(IF('Basic Life_AD&amp;D'!E30="Deviate",'Basic Life_AD&amp;D'!F30,'Basic Life_AD&amp;D'!E30)="Selection Required", "", IF('Basic Life_AD&amp;D'!E30="Deviate",'Basic Life_AD&amp;D'!F30,'Basic Life_AD&amp;D'!E30))</f>
        <v/>
      </c>
    </row>
    <row r="718" spans="2:3" ht="16.5">
      <c r="B718" s="387" t="s">
        <v>143</v>
      </c>
      <c r="C718" s="388" t="s">
        <v>74</v>
      </c>
    </row>
    <row r="719" spans="2:3" ht="13.5" thickBot="1">
      <c r="B719" s="358" t="s">
        <v>143</v>
      </c>
      <c r="C719" s="359" t="str">
        <f>IF(IF('Basic Life_AD&amp;D'!E32="Deviate",'Basic Life_AD&amp;D'!F32,'Basic Life_AD&amp;D'!E32)="Selection Required", "", IF('Basic Life_AD&amp;D'!E32="Deviate",'Basic Life_AD&amp;D'!F32,'Basic Life_AD&amp;D'!E32))</f>
        <v/>
      </c>
    </row>
    <row r="720" spans="2:3" ht="13.5" thickBot="1">
      <c r="B720" s="360"/>
      <c r="C720" s="361"/>
    </row>
    <row r="721" spans="2:3" ht="16.5">
      <c r="B721" s="375" t="s">
        <v>27</v>
      </c>
      <c r="C721" s="376" t="s">
        <v>126</v>
      </c>
    </row>
    <row r="722" spans="2:3" ht="76.5">
      <c r="B722" s="362" t="s">
        <v>132</v>
      </c>
      <c r="C722" s="357" t="str">
        <f>IF('Vol Term Life'!C7="", "", 'Vol Term Life'!C7)</f>
        <v>1. An active employee of the Employer or an employee of the Law Enforcement Support Agency, regularly working at least 20 hours each week; or
2. An active permanent part-time employee of the Employer.</v>
      </c>
    </row>
    <row r="723" spans="2:3">
      <c r="B723" s="362" t="s">
        <v>177</v>
      </c>
      <c r="C723" s="403" t="str">
        <f>IF('Vol Term Life'!C8="", "", 'Vol Term Life'!C8)</f>
        <v>multiples of $10,000</v>
      </c>
    </row>
    <row r="724" spans="2:3">
      <c r="B724" s="362" t="s">
        <v>164</v>
      </c>
      <c r="C724" s="403" t="str">
        <f>IF('Vol Term Life'!C9="", "", 'Vol Term Life'!C9)</f>
        <v xml:space="preserve"> up to $300,000.</v>
      </c>
    </row>
    <row r="725" spans="2:3">
      <c r="B725" s="362" t="s">
        <v>165</v>
      </c>
      <c r="C725" s="403">
        <f>IF('Vol Term Life'!C10="", "", 'Vol Term Life'!C10)</f>
        <v>50000</v>
      </c>
    </row>
    <row r="726" spans="2:3" ht="77.25" thickBot="1">
      <c r="B726" s="362" t="s">
        <v>174</v>
      </c>
      <c r="C726" s="357" t="str">
        <f>IF('Vol Term Life'!C11="", "", 'Vol Term Life'!C11)</f>
        <v>Annual Earnings means your annual rate of earnings from your Employer. Your Annual Earnings will be based on your earnings in effect on your last full day of Active Work unless a different date applies</v>
      </c>
    </row>
    <row r="727" spans="2:3" ht="16.5">
      <c r="B727" s="375" t="s">
        <v>28</v>
      </c>
      <c r="C727" s="376" t="s">
        <v>126</v>
      </c>
    </row>
    <row r="728" spans="2:3" ht="51">
      <c r="B728" s="362" t="s">
        <v>177</v>
      </c>
      <c r="C728" s="403" t="str">
        <f>IF('Vol Term Life'!C13="", "", 'Vol Term Life'!C13)</f>
        <v>50% of employee's coverage up to $100,000 (may not exceed 50% of the combined Life and Vol. Life of employee's coverage)</v>
      </c>
    </row>
    <row r="729" spans="2:3">
      <c r="B729" s="362" t="s">
        <v>164</v>
      </c>
      <c r="C729" s="403">
        <f>IF('Vol Term Life'!C14="", "", 'Vol Term Life'!C14)</f>
        <v>100000</v>
      </c>
    </row>
    <row r="730" spans="2:3">
      <c r="B730" s="362" t="s">
        <v>245</v>
      </c>
      <c r="C730" s="961">
        <f>IF('Vol Term Life'!C15="", "", 'Vol Term Life'!C15)</f>
        <v>0.5</v>
      </c>
    </row>
    <row r="731" spans="2:3">
      <c r="B731" s="362" t="s">
        <v>178</v>
      </c>
      <c r="C731" s="403">
        <f>IF('Vol Term Life'!C16="", "", 'Vol Term Life'!C16)</f>
        <v>25000</v>
      </c>
    </row>
    <row r="732" spans="2:3" ht="13.5" thickBot="1">
      <c r="B732" s="362" t="s">
        <v>155</v>
      </c>
      <c r="C732" s="357" t="str">
        <f>IF('Vol Term Life'!C17="", "", 'Vol Term Life'!C17)</f>
        <v>See Policy</v>
      </c>
    </row>
    <row r="733" spans="2:3" ht="16.5">
      <c r="B733" s="375" t="s">
        <v>29</v>
      </c>
      <c r="C733" s="376" t="s">
        <v>126</v>
      </c>
    </row>
    <row r="734" spans="2:3">
      <c r="B734" s="362" t="s">
        <v>177</v>
      </c>
      <c r="C734" s="403">
        <f>IF('Vol Term Life'!C19="", "", 'Vol Term Life'!C19)</f>
        <v>2000</v>
      </c>
    </row>
    <row r="735" spans="2:3">
      <c r="B735" s="362" t="s">
        <v>164</v>
      </c>
      <c r="C735" s="403">
        <f>IF('Vol Term Life'!C20="", "", 'Vol Term Life'!C20)</f>
        <v>2000</v>
      </c>
    </row>
    <row r="736" spans="2:3" ht="13.5" thickBot="1">
      <c r="B736" s="362" t="s">
        <v>179</v>
      </c>
      <c r="C736" s="371" t="str">
        <f>IF('Vol Term Life'!C21="", "", 'Vol Term Life'!C21)</f>
        <v>Age 25</v>
      </c>
    </row>
    <row r="737" spans="2:3" ht="16.5">
      <c r="B737" s="375" t="s">
        <v>128</v>
      </c>
      <c r="C737" s="376" t="s">
        <v>126</v>
      </c>
    </row>
    <row r="738" spans="2:3">
      <c r="B738" s="362" t="s">
        <v>5</v>
      </c>
      <c r="C738" s="357" t="str">
        <f>IF('Vol Term Life'!C23="", "", 'Vol Term Life'!C23)</f>
        <v>N/A</v>
      </c>
    </row>
    <row r="739" spans="2:3" ht="25.5">
      <c r="B739" s="362" t="s">
        <v>244</v>
      </c>
      <c r="C739" s="357" t="str">
        <f>IF('Vol Term Life'!C24="", "", 'Vol Term Life'!C24)</f>
        <v>70 through 74 - 65%                                                   75 or over - 50%</v>
      </c>
    </row>
    <row r="740" spans="2:3" ht="38.25">
      <c r="B740" s="362" t="s">
        <v>6</v>
      </c>
      <c r="C740" s="357" t="str">
        <f>IF('Vol Term Life'!C25="", "", 'Vol Term Life'!C25)</f>
        <v>Totally disabled before age 60, Waiting Period: 6 months, till the date you cease to be Totally Disabled</v>
      </c>
    </row>
    <row r="741" spans="2:3">
      <c r="B741" s="362" t="s">
        <v>7</v>
      </c>
      <c r="C741" s="357" t="str">
        <f>IF('Vol Term Life'!C26="", "", 'Vol Term Life'!C26)</f>
        <v>75% up to $500,000</v>
      </c>
    </row>
    <row r="742" spans="2:3" ht="25.5">
      <c r="B742" s="362" t="s">
        <v>235</v>
      </c>
      <c r="C742" s="357" t="str">
        <f>IF('Vol Term Life'!C27="", "", 'Vol Term Life'!C27)</f>
        <v xml:space="preserve">Included
</v>
      </c>
    </row>
    <row r="743" spans="2:3">
      <c r="B743" s="362" t="s">
        <v>83</v>
      </c>
      <c r="C743" s="357" t="str">
        <f>IF('Vol Term Life'!C28="", "", 'Vol Term Life'!C28)</f>
        <v>Not Included</v>
      </c>
    </row>
    <row r="744" spans="2:3">
      <c r="B744" s="362" t="s">
        <v>81</v>
      </c>
      <c r="C744" s="357" t="str">
        <f>IF('Vol Term Life'!C29="", "", 'Vol Term Life'!C29)</f>
        <v>N/A</v>
      </c>
    </row>
    <row r="745" spans="2:3">
      <c r="B745" s="362" t="s">
        <v>181</v>
      </c>
      <c r="C745" s="357" t="str">
        <f>IF('Vol Term Life'!C30="", "", 'Vol Term Life'!C30)</f>
        <v>N/A</v>
      </c>
    </row>
    <row r="746" spans="2:3" ht="39" thickBot="1">
      <c r="B746" s="362" t="s">
        <v>30</v>
      </c>
      <c r="C746" s="371" t="str">
        <f>IF('Vol Term Life'!C31="", "", 'Vol Term Life'!C31)</f>
        <v>Yes - Employee would need to have at least Basic Life for the Spouse to elect Vol. Life</v>
      </c>
    </row>
    <row r="747" spans="2:3" ht="16.5">
      <c r="B747" s="375" t="s">
        <v>237</v>
      </c>
      <c r="C747" s="376" t="s">
        <v>126</v>
      </c>
    </row>
    <row r="748" spans="2:3" ht="13.5" thickBot="1">
      <c r="B748" s="362" t="s">
        <v>66</v>
      </c>
      <c r="C748" s="369" t="str">
        <f>IF('Vol Term Life'!C33="", "", 'Vol Term Life'!C33)</f>
        <v/>
      </c>
    </row>
    <row r="749" spans="2:3" ht="16.5">
      <c r="B749" s="375" t="s">
        <v>143</v>
      </c>
      <c r="C749" s="376" t="s">
        <v>126</v>
      </c>
    </row>
    <row r="750" spans="2:3" ht="13.5" thickBot="1">
      <c r="B750" s="363" t="s">
        <v>144</v>
      </c>
      <c r="C750" s="372" t="str">
        <f>IF('Vol Term Life'!C35="", "", 'Vol Term Life'!C35)</f>
        <v/>
      </c>
    </row>
    <row r="751" spans="2:3" ht="13.5" thickBot="1">
      <c r="B751" s="360"/>
      <c r="C751" s="361"/>
    </row>
    <row r="752" spans="2:3" ht="16.5">
      <c r="B752" s="379" t="s">
        <v>27</v>
      </c>
      <c r="C752" s="380" t="s">
        <v>127</v>
      </c>
    </row>
    <row r="753" spans="2:3">
      <c r="B753" s="362" t="s">
        <v>132</v>
      </c>
      <c r="C753" s="357" t="str">
        <f>IF('Vol Term Life'!D7="", "", 'Vol Term Life'!D7)</f>
        <v>Match</v>
      </c>
    </row>
    <row r="754" spans="2:3">
      <c r="B754" s="362" t="s">
        <v>177</v>
      </c>
      <c r="C754" s="403" t="str">
        <f>IF('Vol Term Life'!D8="", "", 'Vol Term Life'!D8)</f>
        <v>Match</v>
      </c>
    </row>
    <row r="755" spans="2:3" ht="38.25">
      <c r="B755" s="362" t="s">
        <v>164</v>
      </c>
      <c r="C755" s="403" t="str">
        <f>IF('Vol Term Life'!D9="", "", 'Vol Term Life'!D9)</f>
        <v>Option 1: Match Inforce
Option 2: $500,000 Maximum
Option 3: $750,000 Maximum</v>
      </c>
    </row>
    <row r="756" spans="2:3" ht="38.25">
      <c r="B756" s="362" t="s">
        <v>165</v>
      </c>
      <c r="C756" s="403" t="str">
        <f>IF('Vol Term Life'!D10="", "", 'Vol Term Life'!D10)</f>
        <v>Option 1: Match Inforce
Option 2: $100,000
Option 3: $250,000</v>
      </c>
    </row>
    <row r="757" spans="2:3" ht="13.5" thickBot="1">
      <c r="B757" s="362" t="s">
        <v>174</v>
      </c>
      <c r="C757" s="357" t="str">
        <f>IF('Vol Term Life'!D11="", "", 'Vol Term Life'!D11)</f>
        <v>Match</v>
      </c>
    </row>
    <row r="758" spans="2:3" ht="16.5">
      <c r="B758" s="379" t="s">
        <v>28</v>
      </c>
      <c r="C758" s="380" t="s">
        <v>127</v>
      </c>
    </row>
    <row r="759" spans="2:3" ht="89.25">
      <c r="B759" s="362" t="s">
        <v>177</v>
      </c>
      <c r="C759" s="403" t="str">
        <f>IF('Vol Term Life'!D13="","",'Vol Term Life'!D13)</f>
        <v xml:space="preserve">Option 1: Match
Option 2: Increase to $100,000 ($10,000 increments)
Option 3: Increase to $250,000 ($10,000 increments)
Not tied to employee election or salary
</v>
      </c>
    </row>
    <row r="760" spans="2:3" ht="89.25">
      <c r="B760" s="362" t="s">
        <v>164</v>
      </c>
      <c r="C760" s="403" t="str">
        <f>IF('Vol Term Life'!D14="","",'Vol Term Life'!D14)</f>
        <v xml:space="preserve">Option 1: Match
Option 2: Increase to $100,000 ($10,000 increments)
Option 3: Increase to $250,000 ($10,000 increments)
Not tied to employee election or salary
</v>
      </c>
    </row>
    <row r="761" spans="2:3" ht="25.5">
      <c r="B761" s="362" t="s">
        <v>245</v>
      </c>
      <c r="C761" s="961" t="str">
        <f>IF('Vol Term Life'!D15="","",'Vol Term Life'!D15)</f>
        <v>Option 1: Match
Option 2: Not tied to employee's coverage</v>
      </c>
    </row>
    <row r="762" spans="2:3" ht="38.25">
      <c r="B762" s="362" t="s">
        <v>178</v>
      </c>
      <c r="C762" s="403" t="str">
        <f>IF('Vol Term Life'!D16="","",'Vol Term Life'!D16)</f>
        <v xml:space="preserve">Option 1: Match
Option 2: 50,000
</v>
      </c>
    </row>
    <row r="763" spans="2:3" ht="13.5" thickBot="1">
      <c r="B763" s="362" t="s">
        <v>155</v>
      </c>
      <c r="C763" s="357" t="str">
        <f>IF('Vol Term Life'!D17="","",'Vol Term Life'!D17)</f>
        <v>Match</v>
      </c>
    </row>
    <row r="764" spans="2:3" ht="16.5">
      <c r="B764" s="379" t="s">
        <v>29</v>
      </c>
      <c r="C764" s="380" t="s">
        <v>127</v>
      </c>
    </row>
    <row r="765" spans="2:3">
      <c r="B765" s="362" t="s">
        <v>177</v>
      </c>
      <c r="C765" s="403" t="str">
        <f>IF('Vol Term Life'!D19="", "", 'Vol Term Life'!D19)</f>
        <v>Match</v>
      </c>
    </row>
    <row r="766" spans="2:3">
      <c r="B766" s="362" t="s">
        <v>164</v>
      </c>
      <c r="C766" s="403" t="str">
        <f>IF('Vol Term Life'!D20="", "", 'Vol Term Life'!D20)</f>
        <v>Match</v>
      </c>
    </row>
    <row r="767" spans="2:3" ht="13.5" thickBot="1">
      <c r="B767" s="362" t="s">
        <v>179</v>
      </c>
      <c r="C767" s="357" t="str">
        <f>IF('Vol Term Life'!D21="", "", 'Vol Term Life'!D21)</f>
        <v>Match</v>
      </c>
    </row>
    <row r="768" spans="2:3" ht="16.5">
      <c r="B768" s="379" t="s">
        <v>128</v>
      </c>
      <c r="C768" s="380" t="s">
        <v>127</v>
      </c>
    </row>
    <row r="769" spans="2:3">
      <c r="B769" s="362" t="s">
        <v>5</v>
      </c>
      <c r="C769" s="357" t="str">
        <f>IF('Vol Term Life'!D23="", "", 'Vol Term Life'!D23)</f>
        <v>Match</v>
      </c>
    </row>
    <row r="770" spans="2:3">
      <c r="B770" s="362" t="s">
        <v>244</v>
      </c>
      <c r="C770" s="357" t="str">
        <f>IF('Vol Term Life'!D24="", "", 'Vol Term Life'!D24)</f>
        <v>Match</v>
      </c>
    </row>
    <row r="771" spans="2:3">
      <c r="B771" s="362" t="s">
        <v>6</v>
      </c>
      <c r="C771" s="357" t="str">
        <f>IF('Vol Term Life'!D25="", "", 'Vol Term Life'!D25)</f>
        <v>Match</v>
      </c>
    </row>
    <row r="772" spans="2:3">
      <c r="B772" s="362" t="s">
        <v>7</v>
      </c>
      <c r="C772" s="357" t="str">
        <f>IF('Vol Term Life'!D26="", "", 'Vol Term Life'!D26)</f>
        <v>Match</v>
      </c>
    </row>
    <row r="773" spans="2:3" ht="25.5">
      <c r="B773" s="362" t="s">
        <v>235</v>
      </c>
      <c r="C773" s="357" t="str">
        <f>IF('Vol Term Life'!D27="", "", 'Vol Term Life'!D27)</f>
        <v>Match
Option 1: No limit restrictions</v>
      </c>
    </row>
    <row r="774" spans="2:3" ht="25.5">
      <c r="B774" s="362" t="s">
        <v>83</v>
      </c>
      <c r="C774" s="357" t="str">
        <f>IF('Vol Term Life'!D28="", "", 'Vol Term Life'!D28)</f>
        <v>Option 1: Match
Option 4: Inforce with Portability</v>
      </c>
    </row>
    <row r="775" spans="2:3">
      <c r="B775" s="362" t="s">
        <v>81</v>
      </c>
      <c r="C775" s="357" t="str">
        <f>IF('Vol Term Life'!D29="", "", 'Vol Term Life'!D29)</f>
        <v>Match</v>
      </c>
    </row>
    <row r="776" spans="2:3">
      <c r="B776" s="362" t="s">
        <v>181</v>
      </c>
      <c r="C776" s="357" t="str">
        <f>IF('Vol Term Life'!D30="", "", 'Vol Term Life'!D30)</f>
        <v>Match</v>
      </c>
    </row>
    <row r="777" spans="2:3" ht="13.5" thickBot="1">
      <c r="B777" s="362" t="s">
        <v>30</v>
      </c>
      <c r="C777" s="357" t="str">
        <f>IF('Vol Term Life'!D31="", "", 'Vol Term Life'!D31)</f>
        <v>Match</v>
      </c>
    </row>
    <row r="778" spans="2:3" ht="16.5">
      <c r="B778" s="379" t="s">
        <v>237</v>
      </c>
      <c r="C778" s="380" t="s">
        <v>127</v>
      </c>
    </row>
    <row r="779" spans="2:3" ht="13.5" thickBot="1">
      <c r="B779" s="362" t="s">
        <v>66</v>
      </c>
      <c r="C779" s="369" t="str">
        <f>IF('Vol Term Life'!D33="", "", 'Vol Term Life'!D33)</f>
        <v/>
      </c>
    </row>
    <row r="780" spans="2:3" ht="16.5">
      <c r="B780" s="379" t="s">
        <v>143</v>
      </c>
      <c r="C780" s="380" t="s">
        <v>127</v>
      </c>
    </row>
    <row r="781" spans="2:3" ht="13.5" thickBot="1">
      <c r="B781" s="363" t="s">
        <v>144</v>
      </c>
      <c r="C781" s="372" t="str">
        <f>IF('Vol Term Life'!D35="", "", 'Vol Term Life'!D35)</f>
        <v>3 years</v>
      </c>
    </row>
    <row r="782" spans="2:3" ht="13.5" thickBot="1">
      <c r="B782" s="360"/>
      <c r="C782" s="361"/>
    </row>
    <row r="783" spans="2:3" ht="16.5">
      <c r="B783" s="387" t="s">
        <v>27</v>
      </c>
      <c r="C783" s="388" t="s">
        <v>74</v>
      </c>
    </row>
    <row r="784" spans="2:3">
      <c r="B784" s="362" t="s">
        <v>132</v>
      </c>
      <c r="C784" s="357" t="str">
        <f>IF(IF('Vol Term Life'!E7="Deviate",'Vol Term Life'!F7,'Vol Term Life'!E7)="Selection Required", "", IF('Vol Term Life'!E7="Deviate",'Vol Term Life'!F7,'Vol Term Life'!E7))</f>
        <v/>
      </c>
    </row>
    <row r="785" spans="2:3">
      <c r="B785" s="362" t="s">
        <v>177</v>
      </c>
      <c r="C785" s="403" t="str">
        <f>IF(IF('Vol Term Life'!E8="Deviate",'Vol Term Life'!F8,'Vol Term Life'!E8)="Selection Required", "", IF('Vol Term Life'!E8="Deviate",'Vol Term Life'!F8,'Vol Term Life'!E8))</f>
        <v/>
      </c>
    </row>
    <row r="786" spans="2:3">
      <c r="B786" s="362" t="s">
        <v>164</v>
      </c>
      <c r="C786" s="403" t="str">
        <f>IF(IF('Vol Term Life'!E9="Deviate",'Vol Term Life'!F9,'Vol Term Life'!E9)="Selection Required", "", IF('Vol Term Life'!E9="Deviate",'Vol Term Life'!F9,'Vol Term Life'!E9))</f>
        <v/>
      </c>
    </row>
    <row r="787" spans="2:3">
      <c r="B787" s="362" t="s">
        <v>165</v>
      </c>
      <c r="C787" s="403" t="str">
        <f>IF(IF('Vol Term Life'!E10="Deviate",'Vol Term Life'!F10,'Vol Term Life'!E10)="Selection Required", "", IF('Vol Term Life'!E10="Deviate",'Vol Term Life'!F10,'Vol Term Life'!E10))</f>
        <v/>
      </c>
    </row>
    <row r="788" spans="2:3" ht="13.5" thickBot="1">
      <c r="B788" s="362" t="s">
        <v>174</v>
      </c>
      <c r="C788" s="357" t="str">
        <f>IF(IF('Vol Term Life'!E11="Deviate",'Vol Term Life'!F11,'Vol Term Life'!E11)="Selection Required", "", IF('Vol Term Life'!E11="Deviate",'Vol Term Life'!F11,'Vol Term Life'!E11))</f>
        <v/>
      </c>
    </row>
    <row r="789" spans="2:3" ht="16.5">
      <c r="B789" s="387" t="s">
        <v>28</v>
      </c>
      <c r="C789" s="388" t="s">
        <v>74</v>
      </c>
    </row>
    <row r="790" spans="2:3">
      <c r="B790" s="362" t="s">
        <v>177</v>
      </c>
      <c r="C790" s="403" t="str">
        <f>IF(IF('Vol Term Life'!E13="Deviate",'Vol Term Life'!F13,'Vol Term Life'!E13)="Selection Required", "", IF('Vol Term Life'!E13="Deviate",'Vol Term Life'!F13,'Vol Term Life'!E13))</f>
        <v/>
      </c>
    </row>
    <row r="791" spans="2:3">
      <c r="B791" s="362" t="s">
        <v>164</v>
      </c>
      <c r="C791" s="403" t="str">
        <f>IF(IF('Vol Term Life'!E14="Deviate",'Vol Term Life'!F14,'Vol Term Life'!E14)="Selection Required", "", IF('Vol Term Life'!E14="Deviate",'Vol Term Life'!F14,'Vol Term Life'!E14))</f>
        <v/>
      </c>
    </row>
    <row r="792" spans="2:3">
      <c r="B792" s="362" t="s">
        <v>245</v>
      </c>
      <c r="C792" s="961" t="str">
        <f>IF(IF('Vol Term Life'!E15="Deviate",'Vol Term Life'!F15,'Vol Term Life'!E15)="Selection Required", "", IF('Vol Term Life'!E15="Deviate",'Vol Term Life'!F15,'Vol Term Life'!E15))</f>
        <v/>
      </c>
    </row>
    <row r="793" spans="2:3">
      <c r="B793" s="362" t="s">
        <v>178</v>
      </c>
      <c r="C793" s="403" t="str">
        <f>IF(IF('Vol Term Life'!E16="Deviate",'Vol Term Life'!F16,'Vol Term Life'!E16)="Selection Required", "", IF('Vol Term Life'!E16="Deviate",'Vol Term Life'!F16,'Vol Term Life'!E16))</f>
        <v/>
      </c>
    </row>
    <row r="794" spans="2:3" ht="13.5" thickBot="1">
      <c r="B794" s="362" t="s">
        <v>155</v>
      </c>
      <c r="C794" s="357" t="str">
        <f>IF(IF('Vol Term Life'!E17="Deviate",'Vol Term Life'!F17,'Vol Term Life'!E17)="Selection Required", "", IF('Vol Term Life'!E17="Deviate",'Vol Term Life'!F17,'Vol Term Life'!E17))</f>
        <v/>
      </c>
    </row>
    <row r="795" spans="2:3" ht="16.5">
      <c r="B795" s="387" t="s">
        <v>29</v>
      </c>
      <c r="C795" s="388" t="s">
        <v>74</v>
      </c>
    </row>
    <row r="796" spans="2:3">
      <c r="B796" s="362" t="s">
        <v>177</v>
      </c>
      <c r="C796" s="403" t="str">
        <f>IF(IF('Vol Term Life'!E19="Deviate",'Vol Term Life'!F19,'Vol Term Life'!E19)="Selection Required", "", IF('Vol Term Life'!E19="Deviate",'Vol Term Life'!F19,'Vol Term Life'!E19))</f>
        <v/>
      </c>
    </row>
    <row r="797" spans="2:3">
      <c r="B797" s="362" t="s">
        <v>164</v>
      </c>
      <c r="C797" s="403" t="str">
        <f>IF(IF('Vol Term Life'!E20="Deviate",'Vol Term Life'!F20,'Vol Term Life'!E20)="Selection Required", "", IF('Vol Term Life'!E20="Deviate",'Vol Term Life'!F20,'Vol Term Life'!E20))</f>
        <v/>
      </c>
    </row>
    <row r="798" spans="2:3" ht="13.5" thickBot="1">
      <c r="B798" s="362" t="s">
        <v>179</v>
      </c>
      <c r="C798" s="357" t="str">
        <f>IF(IF('Vol Term Life'!E21="Deviate",'Vol Term Life'!F21,'Vol Term Life'!E21)="Selection Required", "", IF('Vol Term Life'!E21="Deviate",'Vol Term Life'!F21,'Vol Term Life'!E21))</f>
        <v/>
      </c>
    </row>
    <row r="799" spans="2:3" ht="16.5">
      <c r="B799" s="387" t="s">
        <v>128</v>
      </c>
      <c r="C799" s="388" t="s">
        <v>74</v>
      </c>
    </row>
    <row r="800" spans="2:3">
      <c r="B800" s="362" t="s">
        <v>5</v>
      </c>
      <c r="C800" s="357" t="str">
        <f>IF(IF('Vol Term Life'!E23="Deviate",'Vol Term Life'!F23,'Vol Term Life'!E23)="Selection Required", "", IF('Vol Term Life'!E23="Deviate",'Vol Term Life'!F23,'Vol Term Life'!E23))</f>
        <v/>
      </c>
    </row>
    <row r="801" spans="2:3">
      <c r="B801" s="362" t="s">
        <v>244</v>
      </c>
      <c r="C801" s="357" t="str">
        <f>IF(IF('Vol Term Life'!E24="Deviate",'Vol Term Life'!F24,'Vol Term Life'!E24)="Selection Required", "", IF('Vol Term Life'!E24="Deviate",'Vol Term Life'!F24,'Vol Term Life'!E24))</f>
        <v/>
      </c>
    </row>
    <row r="802" spans="2:3">
      <c r="B802" s="362" t="s">
        <v>6</v>
      </c>
      <c r="C802" s="357" t="str">
        <f>IF(IF('Vol Term Life'!E25="Deviate",'Vol Term Life'!F25,'Vol Term Life'!E25)="Selection Required", "", IF('Vol Term Life'!E25="Deviate",'Vol Term Life'!F25,'Vol Term Life'!E25))</f>
        <v/>
      </c>
    </row>
    <row r="803" spans="2:3">
      <c r="B803" s="362" t="s">
        <v>7</v>
      </c>
      <c r="C803" s="357" t="str">
        <f>IF(IF('Vol Term Life'!E26="Deviate",'Vol Term Life'!F26,'Vol Term Life'!E26)="Selection Required", "", IF('Vol Term Life'!E26="Deviate",'Vol Term Life'!F26,'Vol Term Life'!E26))</f>
        <v/>
      </c>
    </row>
    <row r="804" spans="2:3">
      <c r="B804" s="362" t="s">
        <v>235</v>
      </c>
      <c r="C804" s="357" t="str">
        <f>IF(IF('Vol Term Life'!E27="Deviate",'Vol Term Life'!F27,'Vol Term Life'!E27)="Selection Required", "", IF('Vol Term Life'!E27="Deviate",'Vol Term Life'!F27,'Vol Term Life'!E27))</f>
        <v/>
      </c>
    </row>
    <row r="805" spans="2:3">
      <c r="B805" s="362" t="s">
        <v>83</v>
      </c>
      <c r="C805" s="357" t="str">
        <f>IF(IF('Vol Term Life'!E28="Deviate",'Vol Term Life'!F28,'Vol Term Life'!E28)="Selection Required", "", IF('Vol Term Life'!E28="Deviate",'Vol Term Life'!F28,'Vol Term Life'!E28))</f>
        <v/>
      </c>
    </row>
    <row r="806" spans="2:3">
      <c r="B806" s="362" t="s">
        <v>81</v>
      </c>
      <c r="C806" s="357" t="str">
        <f>IF(IF('Vol Term Life'!E29="Deviate",'Vol Term Life'!F29,'Vol Term Life'!E29)="Selection Required", "", IF('Vol Term Life'!E29="Deviate",'Vol Term Life'!F29,'Vol Term Life'!E29))</f>
        <v/>
      </c>
    </row>
    <row r="807" spans="2:3">
      <c r="B807" s="362" t="s">
        <v>181</v>
      </c>
      <c r="C807" s="357" t="str">
        <f>IF(IF('Vol Term Life'!E30="Deviate",'Vol Term Life'!F30,'Vol Term Life'!E30)="Selection Required", "", IF('Vol Term Life'!E30="Deviate",'Vol Term Life'!F30,'Vol Term Life'!E30))</f>
        <v/>
      </c>
    </row>
    <row r="808" spans="2:3" ht="13.5" thickBot="1">
      <c r="B808" s="362" t="s">
        <v>30</v>
      </c>
      <c r="C808" s="357" t="str">
        <f>IF(IF('Vol Term Life'!E31="Deviate",'Vol Term Life'!F31,'Vol Term Life'!E31)="Selection Required", "", IF('Vol Term Life'!E31="Deviate",'Vol Term Life'!F31,'Vol Term Life'!E31))</f>
        <v/>
      </c>
    </row>
    <row r="809" spans="2:3" ht="16.5">
      <c r="B809" s="387" t="s">
        <v>237</v>
      </c>
      <c r="C809" s="388" t="s">
        <v>74</v>
      </c>
    </row>
    <row r="810" spans="2:3" ht="13.5" thickBot="1">
      <c r="B810" s="362" t="s">
        <v>66</v>
      </c>
      <c r="C810" s="357" t="str">
        <f>IF(IF('Vol Term Life'!E33="Deviate",'Vol Term Life'!F33,'Vol Term Life'!E33)="Selection Required", "", IF('Vol Term Life'!E33="Deviate",'Vol Term Life'!F33,'Vol Term Life'!E33))</f>
        <v/>
      </c>
    </row>
    <row r="811" spans="2:3" ht="16.5">
      <c r="B811" s="387" t="s">
        <v>143</v>
      </c>
      <c r="C811" s="388" t="s">
        <v>74</v>
      </c>
    </row>
    <row r="812" spans="2:3" ht="13.5" thickBot="1">
      <c r="B812" s="363" t="s">
        <v>144</v>
      </c>
      <c r="C812" s="359" t="str">
        <f>IF(IF('Vol Term Life'!E35="Deviate",'Vol Term Life'!F35,'Vol Term Life'!E35)="Selection Required", "", IF('Vol Term Life'!E35="Deviate",'Vol Term Life'!F35,'Vol Term Life'!E35))</f>
        <v/>
      </c>
    </row>
    <row r="813" spans="2:3" ht="13.5" thickBot="1">
      <c r="B813" s="360"/>
      <c r="C813" s="361"/>
    </row>
    <row r="814" spans="2:3" ht="33">
      <c r="B814" s="375" t="s">
        <v>68</v>
      </c>
      <c r="C814" s="376" t="s">
        <v>126</v>
      </c>
    </row>
    <row r="815" spans="2:3" ht="76.5">
      <c r="B815" s="362" t="s">
        <v>132</v>
      </c>
      <c r="C815" s="357" t="str">
        <f>IF('VAD&amp;D'!C7="", "", 'VAD&amp;D'!C7)</f>
        <v>1. An active employee of the Employer or an employee of the Law Enforcement Support Agency, regularly working at least 20 hours each week; or
2. An active permanent part-time employee of the Employer.</v>
      </c>
    </row>
    <row r="816" spans="2:3">
      <c r="B816" s="362" t="s">
        <v>180</v>
      </c>
      <c r="C816" s="357" t="str">
        <f>IF('VAD&amp;D'!C8="", "", 'VAD&amp;D'!C8)</f>
        <v>EE, EE+Family</v>
      </c>
    </row>
    <row r="817" spans="2:3" ht="51">
      <c r="B817" s="362" t="s">
        <v>160</v>
      </c>
      <c r="C817" s="403" t="str">
        <f>IF('VAD&amp;D'!C9="", "", 'VAD&amp;D'!C9)</f>
        <v>EE: equal to the amount of your Additional Life Insurance Benefit. Spouse: amount of the Additional Dependent Life Insurance Benefit for your Spouse.</v>
      </c>
    </row>
    <row r="818" spans="2:3">
      <c r="B818" s="362" t="s">
        <v>164</v>
      </c>
      <c r="C818" s="403" t="str">
        <f>IF('VAD&amp;D'!C10="", "", 'VAD&amp;D'!C10)</f>
        <v xml:space="preserve"> up to $300,000.</v>
      </c>
    </row>
    <row r="819" spans="2:3" ht="76.5">
      <c r="B819" s="362" t="s">
        <v>174</v>
      </c>
      <c r="C819" s="357" t="str">
        <f>IF('VAD&amp;D'!C11="", "", 'VAD&amp;D'!C11)</f>
        <v>Annual Earnings means your annual rate of earnings from your Employer. Your Annual Earnings will be based on your earnings in effect on your last full day of Active Work unless a different date applies</v>
      </c>
    </row>
    <row r="820" spans="2:3" ht="13.5" thickBot="1">
      <c r="B820" s="362" t="s">
        <v>69</v>
      </c>
      <c r="C820" s="357" t="str">
        <f>IF('VAD&amp;D'!C12="", "", 'VAD&amp;D'!C12)</f>
        <v>N/A</v>
      </c>
    </row>
    <row r="821" spans="2:3" ht="16.5">
      <c r="B821" s="375" t="s">
        <v>128</v>
      </c>
      <c r="C821" s="376" t="s">
        <v>126</v>
      </c>
    </row>
    <row r="822" spans="2:3" ht="25.5">
      <c r="B822" s="362" t="s">
        <v>244</v>
      </c>
      <c r="C822" s="357" t="str">
        <f>IF('VAD&amp;D'!C14="", "", 'VAD&amp;D'!C14)</f>
        <v>70 through 74 - 65%                                                   75 or over - 50%</v>
      </c>
    </row>
    <row r="823" spans="2:3">
      <c r="B823" s="362" t="s">
        <v>82</v>
      </c>
      <c r="C823" s="357" t="str">
        <f>IF('VAD&amp;D'!C15="", "", 'VAD&amp;D'!C15)</f>
        <v>Not Included</v>
      </c>
    </row>
    <row r="824" spans="2:3">
      <c r="B824" s="362" t="s">
        <v>83</v>
      </c>
      <c r="C824" s="357" t="str">
        <f>IF('VAD&amp;D'!C16="", "", 'VAD&amp;D'!C16)</f>
        <v>Not Included</v>
      </c>
    </row>
    <row r="825" spans="2:3">
      <c r="B825" s="362" t="s">
        <v>81</v>
      </c>
      <c r="C825" s="357" t="str">
        <f>IF('VAD&amp;D'!C17="", "", 'VAD&amp;D'!C17)</f>
        <v>N/A</v>
      </c>
    </row>
    <row r="826" spans="2:3">
      <c r="B826" s="362" t="s">
        <v>181</v>
      </c>
      <c r="C826" s="357" t="str">
        <f>IF('VAD&amp;D'!C18="", "", 'VAD&amp;D'!C18)</f>
        <v>N/A</v>
      </c>
    </row>
    <row r="827" spans="2:3" ht="13.5" thickBot="1">
      <c r="B827" s="362" t="s">
        <v>157</v>
      </c>
      <c r="C827" s="357" t="str">
        <f>IF('VAD&amp;D'!C19="", "", 'VAD&amp;D'!C19)</f>
        <v>Yes</v>
      </c>
    </row>
    <row r="828" spans="2:3" ht="16.5">
      <c r="B828" s="375" t="s">
        <v>10</v>
      </c>
      <c r="C828" s="376" t="s">
        <v>126</v>
      </c>
    </row>
    <row r="829" spans="2:3" ht="38.25">
      <c r="B829" s="362" t="s">
        <v>12</v>
      </c>
      <c r="C829" s="961" t="str">
        <f>IF('VAD&amp;D'!C21="", "", 'VAD&amp;D'!C21)</f>
        <v>Lesser of $10,000 and the amount of AD&amp;D Insurance benefit payable for loss of life</v>
      </c>
    </row>
    <row r="830" spans="2:3" ht="25.5">
      <c r="B830" s="362" t="s">
        <v>11</v>
      </c>
      <c r="C830" s="961" t="str">
        <f>IF('VAD&amp;D'!C22="", "", 'VAD&amp;D'!C22)</f>
        <v>Lesser of $5,000 and the amount of AD&amp;D Insurance benefit payable for loss of life</v>
      </c>
    </row>
    <row r="831" spans="2:3">
      <c r="B831" s="362" t="s">
        <v>13</v>
      </c>
      <c r="C831" s="961" t="str">
        <f>IF('VAD&amp;D'!C23="", "", 'VAD&amp;D'!C23)</f>
        <v>Not Included</v>
      </c>
    </row>
    <row r="832" spans="2:3">
      <c r="B832" s="362" t="s">
        <v>14</v>
      </c>
      <c r="C832" s="961" t="str">
        <f>IF('VAD&amp;D'!C24="", "", 'VAD&amp;D'!C24)</f>
        <v>Included</v>
      </c>
    </row>
    <row r="833" spans="2:3">
      <c r="B833" s="362" t="s">
        <v>80</v>
      </c>
      <c r="C833" s="961" t="str">
        <f>IF('VAD&amp;D'!C25="", "", 'VAD&amp;D'!C25)</f>
        <v>Not Included</v>
      </c>
    </row>
    <row r="834" spans="2:3">
      <c r="B834" s="362" t="s">
        <v>77</v>
      </c>
      <c r="C834" s="961" t="str">
        <f>IF('VAD&amp;D'!C26="", "", 'VAD&amp;D'!C26)</f>
        <v>Not Included</v>
      </c>
    </row>
    <row r="835" spans="2:3" ht="102">
      <c r="B835" s="362" t="s">
        <v>15</v>
      </c>
      <c r="C835" s="961" t="str">
        <f>IF('VAD&amp;D'!C27="", "", 'VAD&amp;D'!C27)</f>
        <v>The tuition expenses incurred per child within 4 years after the date of your death at an accredited institution of higher education, exclusive of room and board, but not to exceed $5000 per year, or the cumulative total of $20,000 or 25% of the AD&amp;D insurance Benefit, whichever is less</v>
      </c>
    </row>
    <row r="836" spans="2:3" ht="13.5" thickBot="1">
      <c r="B836" s="362" t="s">
        <v>234</v>
      </c>
      <c r="C836" s="961" t="str">
        <f>IF('VAD&amp;D'!C28="", "", 'VAD&amp;D'!C28)</f>
        <v>Not Included</v>
      </c>
    </row>
    <row r="837" spans="2:3" ht="16.5">
      <c r="B837" s="375" t="s">
        <v>242</v>
      </c>
      <c r="C837" s="376" t="s">
        <v>126</v>
      </c>
    </row>
    <row r="838" spans="2:3" ht="13.5" thickBot="1">
      <c r="B838" s="362" t="s">
        <v>66</v>
      </c>
      <c r="C838" s="369" t="str">
        <f>IF('VAD&amp;D'!C30="", "", 'VAD&amp;D'!C30)</f>
        <v/>
      </c>
    </row>
    <row r="839" spans="2:3" ht="16.5">
      <c r="B839" s="375" t="s">
        <v>143</v>
      </c>
      <c r="C839" s="376" t="s">
        <v>126</v>
      </c>
    </row>
    <row r="840" spans="2:3" ht="13.5" thickBot="1">
      <c r="B840" s="363" t="s">
        <v>144</v>
      </c>
      <c r="C840" s="372" t="str">
        <f>IF('VAD&amp;D'!C32="", "", 'VAD&amp;D'!C32)</f>
        <v/>
      </c>
    </row>
    <row r="841" spans="2:3" ht="13.5" thickBot="1">
      <c r="B841" s="360"/>
      <c r="C841" s="361"/>
    </row>
    <row r="842" spans="2:3" ht="33">
      <c r="B842" s="379" t="s">
        <v>68</v>
      </c>
      <c r="C842" s="380" t="s">
        <v>127</v>
      </c>
    </row>
    <row r="843" spans="2:3" ht="76.5">
      <c r="B843" s="362" t="s">
        <v>132</v>
      </c>
      <c r="C843" s="357" t="str">
        <f>IF('VAD&amp;D'!D7="", "", 'VAD&amp;D'!D7)</f>
        <v>1. An active employee of the Employer or an employee of the Law Enforcement Support Agency, regularly working at least 20 hours each week; or
2. An active permanent part-time employee of the Employer.</v>
      </c>
    </row>
    <row r="844" spans="2:3">
      <c r="B844" s="362" t="s">
        <v>180</v>
      </c>
      <c r="C844" s="357" t="str">
        <f>IF('VAD&amp;D'!D8="", "", 'VAD&amp;D'!D8)</f>
        <v>EE, EE+Family</v>
      </c>
    </row>
    <row r="845" spans="2:3" ht="51">
      <c r="B845" s="362" t="s">
        <v>160</v>
      </c>
      <c r="C845" s="357" t="str">
        <f>IF('VAD&amp;D'!D9="", "", 'VAD&amp;D'!D9)</f>
        <v>EE: equal to the amount of your Additional Life Insurance Benefit. Spouse: amount of the Additional Dependent Life Insurance Benefit for your Spouse.</v>
      </c>
    </row>
    <row r="846" spans="2:3" ht="38.25">
      <c r="B846" s="362" t="s">
        <v>164</v>
      </c>
      <c r="C846" s="403" t="str">
        <f>IF('VAD&amp;D'!D10="", "", 'VAD&amp;D'!D10)</f>
        <v>Option 1: Match Inforce
Option 2: $500,000 Maximum
Option 3: $750,000 Maximum</v>
      </c>
    </row>
    <row r="847" spans="2:3" ht="76.5">
      <c r="B847" s="362" t="s">
        <v>174</v>
      </c>
      <c r="C847" s="357" t="str">
        <f>IF('VAD&amp;D'!D11="", "", 'VAD&amp;D'!D11)</f>
        <v>Annual Earnings means your annual rate of earnings from your Employer. Your Annual Earnings will be based on your earnings in effect on your last full day of Active Work unless a different date applies</v>
      </c>
    </row>
    <row r="848" spans="2:3" ht="13.5" thickBot="1">
      <c r="B848" s="362" t="s">
        <v>69</v>
      </c>
      <c r="C848" s="357" t="str">
        <f>IF('VAD&amp;D'!D12="", "", 'VAD&amp;D'!D12)</f>
        <v>N/A</v>
      </c>
    </row>
    <row r="849" spans="2:3" ht="16.5">
      <c r="B849" s="379" t="s">
        <v>128</v>
      </c>
      <c r="C849" s="380" t="s">
        <v>127</v>
      </c>
    </row>
    <row r="850" spans="2:3" ht="25.5">
      <c r="B850" s="362" t="s">
        <v>244</v>
      </c>
      <c r="C850" s="357" t="str">
        <f>IF('VAD&amp;D'!D14="", "", 'VAD&amp;D'!D14)</f>
        <v>70 through 74 - 65%                                                   75 or over - 50%</v>
      </c>
    </row>
    <row r="851" spans="2:3" ht="38.25">
      <c r="B851" s="362" t="s">
        <v>82</v>
      </c>
      <c r="C851" s="357" t="str">
        <f>IF('VAD&amp;D'!D15="", "", 'VAD&amp;D'!D15)</f>
        <v xml:space="preserve">Option 1: Match
Option 4: inforce with portability
</v>
      </c>
    </row>
    <row r="852" spans="2:3" ht="38.25">
      <c r="B852" s="362" t="s">
        <v>83</v>
      </c>
      <c r="C852" s="357" t="str">
        <f>IF('VAD&amp;D'!D16="", "", 'VAD&amp;D'!D16)</f>
        <v xml:space="preserve">Option 1: Match
Option 4: inforce with portability
</v>
      </c>
    </row>
    <row r="853" spans="2:3">
      <c r="B853" s="362" t="s">
        <v>81</v>
      </c>
      <c r="C853" s="357" t="str">
        <f>IF('VAD&amp;D'!D17="", "", 'VAD&amp;D'!D17)</f>
        <v>Match</v>
      </c>
    </row>
    <row r="854" spans="2:3">
      <c r="B854" s="362" t="s">
        <v>181</v>
      </c>
      <c r="C854" s="357" t="str">
        <f>IF('VAD&amp;D'!D18="", "", 'VAD&amp;D'!D18)</f>
        <v>Match</v>
      </c>
    </row>
    <row r="855" spans="2:3" ht="13.5" thickBot="1">
      <c r="B855" s="362" t="s">
        <v>157</v>
      </c>
      <c r="C855" s="357" t="str">
        <f>IF('VAD&amp;D'!D19="", "", 'VAD&amp;D'!D19)</f>
        <v>Match</v>
      </c>
    </row>
    <row r="856" spans="2:3" ht="16.5">
      <c r="B856" s="379" t="s">
        <v>10</v>
      </c>
      <c r="C856" s="380" t="s">
        <v>127</v>
      </c>
    </row>
    <row r="857" spans="2:3">
      <c r="B857" s="362" t="s">
        <v>12</v>
      </c>
      <c r="C857" s="961" t="str">
        <f>IF('VAD&amp;D'!D21="", "", 'VAD&amp;D'!D21)</f>
        <v>Match</v>
      </c>
    </row>
    <row r="858" spans="2:3">
      <c r="B858" s="362" t="s">
        <v>11</v>
      </c>
      <c r="C858" s="961" t="str">
        <f>IF('VAD&amp;D'!D22="", "", 'VAD&amp;D'!D22)</f>
        <v>Match</v>
      </c>
    </row>
    <row r="859" spans="2:3" ht="25.5">
      <c r="B859" s="362" t="s">
        <v>13</v>
      </c>
      <c r="C859" s="961" t="str">
        <f>IF('VAD&amp;D'!D23="", "", 'VAD&amp;D'!D23)</f>
        <v>Option 1: Match
Option 4: Included</v>
      </c>
    </row>
    <row r="860" spans="2:3">
      <c r="B860" s="362" t="s">
        <v>14</v>
      </c>
      <c r="C860" s="961" t="str">
        <f>IF('VAD&amp;D'!D24="", "", 'VAD&amp;D'!D24)</f>
        <v>Match</v>
      </c>
    </row>
    <row r="861" spans="2:3" ht="25.5">
      <c r="B861" s="362" t="s">
        <v>80</v>
      </c>
      <c r="C861" s="961" t="str">
        <f>IF('VAD&amp;D'!D25="", "", 'VAD&amp;D'!D25)</f>
        <v>Option 1: Match
Option 4: Included</v>
      </c>
    </row>
    <row r="862" spans="2:3" ht="25.5">
      <c r="B862" s="362" t="s">
        <v>77</v>
      </c>
      <c r="C862" s="961" t="str">
        <f>IF('VAD&amp;D'!D26="", "", 'VAD&amp;D'!D26)</f>
        <v>Option 1: Match
Option 4: Included</v>
      </c>
    </row>
    <row r="863" spans="2:3">
      <c r="B863" s="362" t="s">
        <v>15</v>
      </c>
      <c r="C863" s="961" t="str">
        <f>IF('VAD&amp;D'!D27="", "", 'VAD&amp;D'!D27)</f>
        <v>Match</v>
      </c>
    </row>
    <row r="864" spans="2:3" ht="77.25" thickBot="1">
      <c r="B864" s="362" t="s">
        <v>234</v>
      </c>
      <c r="C864" s="961" t="str">
        <f>IF('VAD&amp;D'!D28="", "", 'VAD&amp;D'!D28)</f>
        <v xml:space="preserve">Option 1 : Match 
Option 4: Quadriplegia  100%
Triplegia  75%
Paraplegia  75%
Hemiplegia  50%
Uniplegia  25% </v>
      </c>
    </row>
    <row r="865" spans="2:3" ht="16.5">
      <c r="B865" s="379" t="s">
        <v>242</v>
      </c>
      <c r="C865" s="380" t="s">
        <v>127</v>
      </c>
    </row>
    <row r="866" spans="2:3" ht="13.5" thickBot="1">
      <c r="B866" s="362" t="s">
        <v>66</v>
      </c>
      <c r="C866" s="369" t="str">
        <f>IF('VAD&amp;D'!D30="", "", 'VAD&amp;D'!D30)</f>
        <v>Match</v>
      </c>
    </row>
    <row r="867" spans="2:3" ht="16.5">
      <c r="B867" s="379" t="s">
        <v>143</v>
      </c>
      <c r="C867" s="380" t="s">
        <v>127</v>
      </c>
    </row>
    <row r="868" spans="2:3" ht="13.5" thickBot="1">
      <c r="B868" s="363" t="s">
        <v>144</v>
      </c>
      <c r="C868" s="372" t="str">
        <f>IF('VAD&amp;D'!D32="", "", 'VAD&amp;D'!D32)</f>
        <v>3 years</v>
      </c>
    </row>
    <row r="869" spans="2:3" ht="13.5" thickBot="1">
      <c r="B869" s="360"/>
      <c r="C869" s="361"/>
    </row>
    <row r="870" spans="2:3" ht="33">
      <c r="B870" s="387" t="s">
        <v>68</v>
      </c>
      <c r="C870" s="388" t="s">
        <v>74</v>
      </c>
    </row>
    <row r="871" spans="2:3">
      <c r="B871" s="362" t="s">
        <v>132</v>
      </c>
      <c r="C871" s="364" t="str">
        <f>IF(IF('VAD&amp;D'!E7="Deviate",'VAD&amp;D'!F7,'VAD&amp;D'!E7)="Selection Required", "", IF('VAD&amp;D'!E7="Deviate",'VAD&amp;D'!F7,'VAD&amp;D'!E7))</f>
        <v/>
      </c>
    </row>
    <row r="872" spans="2:3">
      <c r="B872" s="362" t="s">
        <v>180</v>
      </c>
      <c r="C872" s="364" t="str">
        <f>IF(IF('VAD&amp;D'!E8="Deviate",'VAD&amp;D'!F8,'VAD&amp;D'!E8)="Selection Required", "", IF('VAD&amp;D'!E8="Deviate",'VAD&amp;D'!F8,'VAD&amp;D'!E8))</f>
        <v/>
      </c>
    </row>
    <row r="873" spans="2:3">
      <c r="B873" s="362" t="s">
        <v>160</v>
      </c>
      <c r="C873" s="963" t="str">
        <f>IF(IF('VAD&amp;D'!E9="Deviate",'VAD&amp;D'!F9,'VAD&amp;D'!E9)="Selection Required", "", IF('VAD&amp;D'!E9="Deviate",'VAD&amp;D'!F9,'VAD&amp;D'!E9))</f>
        <v/>
      </c>
    </row>
    <row r="874" spans="2:3">
      <c r="B874" s="362" t="s">
        <v>164</v>
      </c>
      <c r="C874" s="963" t="str">
        <f>IF(IF('VAD&amp;D'!E10="Deviate",'VAD&amp;D'!F10,'VAD&amp;D'!E10)="Selection Required", "", IF('VAD&amp;D'!E10="Deviate",'VAD&amp;D'!F10,'VAD&amp;D'!E10))</f>
        <v/>
      </c>
    </row>
    <row r="875" spans="2:3">
      <c r="B875" s="362" t="s">
        <v>174</v>
      </c>
      <c r="C875" s="364" t="str">
        <f>IF(IF('VAD&amp;D'!E11="Deviate",'VAD&amp;D'!F11,'VAD&amp;D'!E11)="Selection Required", "", IF('VAD&amp;D'!E11="Deviate",'VAD&amp;D'!F11,'VAD&amp;D'!E11))</f>
        <v/>
      </c>
    </row>
    <row r="876" spans="2:3" ht="13.5" thickBot="1">
      <c r="B876" s="362" t="s">
        <v>69</v>
      </c>
      <c r="C876" s="364" t="str">
        <f>IF(IF('VAD&amp;D'!E12="Deviate",'VAD&amp;D'!F12,'VAD&amp;D'!E12)="Selection Required", "", IF('VAD&amp;D'!E12="Deviate",'VAD&amp;D'!F12,'VAD&amp;D'!E12))</f>
        <v/>
      </c>
    </row>
    <row r="877" spans="2:3" ht="16.5">
      <c r="B877" s="387" t="s">
        <v>128</v>
      </c>
      <c r="C877" s="388" t="s">
        <v>74</v>
      </c>
    </row>
    <row r="878" spans="2:3">
      <c r="B878" s="362" t="s">
        <v>244</v>
      </c>
      <c r="C878" s="364" t="str">
        <f>IF(IF('VAD&amp;D'!E14="Deviate",'VAD&amp;D'!F14,'VAD&amp;D'!E14)="Selection Required", "", IF('VAD&amp;D'!E14="Deviate",'VAD&amp;D'!F14,'VAD&amp;D'!E14))</f>
        <v/>
      </c>
    </row>
    <row r="879" spans="2:3">
      <c r="B879" s="362" t="s">
        <v>82</v>
      </c>
      <c r="C879" s="364" t="str">
        <f>IF(IF('VAD&amp;D'!E15="Deviate",'VAD&amp;D'!F15,'VAD&amp;D'!E15)="Selection Required", "", IF('VAD&amp;D'!E15="Deviate",'VAD&amp;D'!F15,'VAD&amp;D'!E15))</f>
        <v/>
      </c>
    </row>
    <row r="880" spans="2:3">
      <c r="B880" s="362" t="s">
        <v>83</v>
      </c>
      <c r="C880" s="364" t="str">
        <f>IF(IF('VAD&amp;D'!E16="Deviate",'VAD&amp;D'!F16,'VAD&amp;D'!E16)="Selection Required", "", IF('VAD&amp;D'!E16="Deviate",'VAD&amp;D'!F16,'VAD&amp;D'!E16))</f>
        <v/>
      </c>
    </row>
    <row r="881" spans="2:3">
      <c r="B881" s="362" t="s">
        <v>81</v>
      </c>
      <c r="C881" s="364" t="str">
        <f>IF(IF('VAD&amp;D'!E17="Deviate",'VAD&amp;D'!F17,'VAD&amp;D'!E17)="Selection Required", "", IF('VAD&amp;D'!E17="Deviate",'VAD&amp;D'!F17,'VAD&amp;D'!E17))</f>
        <v/>
      </c>
    </row>
    <row r="882" spans="2:3">
      <c r="B882" s="362" t="s">
        <v>181</v>
      </c>
      <c r="C882" s="364" t="str">
        <f>IF(IF('VAD&amp;D'!E18="Deviate",'VAD&amp;D'!F18,'VAD&amp;D'!E18)="Selection Required", "", IF('VAD&amp;D'!E18="Deviate",'VAD&amp;D'!F18,'VAD&amp;D'!E18))</f>
        <v/>
      </c>
    </row>
    <row r="883" spans="2:3" ht="13.5" thickBot="1">
      <c r="B883" s="362" t="s">
        <v>157</v>
      </c>
      <c r="C883" s="364" t="str">
        <f>IF(IF('VAD&amp;D'!E19="Deviate",'VAD&amp;D'!F19,'VAD&amp;D'!E19)="Selection Required", "", IF('VAD&amp;D'!E19="Deviate",'VAD&amp;D'!F19,'VAD&amp;D'!E19))</f>
        <v/>
      </c>
    </row>
    <row r="884" spans="2:3" ht="16.5">
      <c r="B884" s="387" t="s">
        <v>10</v>
      </c>
      <c r="C884" s="388" t="s">
        <v>74</v>
      </c>
    </row>
    <row r="885" spans="2:3">
      <c r="B885" s="362" t="s">
        <v>12</v>
      </c>
      <c r="C885" s="964" t="str">
        <f>IF(IF('VAD&amp;D'!E21="Deviate",'VAD&amp;D'!F21,'VAD&amp;D'!E21)="Selection Required", "", IF('VAD&amp;D'!E21="Deviate",'VAD&amp;D'!F21,'VAD&amp;D'!E21))</f>
        <v/>
      </c>
    </row>
    <row r="886" spans="2:3">
      <c r="B886" s="362" t="s">
        <v>11</v>
      </c>
      <c r="C886" s="964" t="str">
        <f>IF(IF('VAD&amp;D'!E22="Deviate",'VAD&amp;D'!F22,'VAD&amp;D'!E22)="Selection Required", "", IF('VAD&amp;D'!E22="Deviate",'VAD&amp;D'!F22,'VAD&amp;D'!E22))</f>
        <v/>
      </c>
    </row>
    <row r="887" spans="2:3">
      <c r="B887" s="362" t="s">
        <v>13</v>
      </c>
      <c r="C887" s="964" t="str">
        <f>IF(IF('VAD&amp;D'!E23="Deviate",'VAD&amp;D'!F23,'VAD&amp;D'!E23)="Selection Required", "", IF('VAD&amp;D'!E23="Deviate",'VAD&amp;D'!F23,'VAD&amp;D'!E23))</f>
        <v/>
      </c>
    </row>
    <row r="888" spans="2:3">
      <c r="B888" s="362" t="s">
        <v>14</v>
      </c>
      <c r="C888" s="964" t="str">
        <f>IF(IF('VAD&amp;D'!E24="Deviate",'VAD&amp;D'!F24,'VAD&amp;D'!E24)="Selection Required", "", IF('VAD&amp;D'!E24="Deviate",'VAD&amp;D'!F24,'VAD&amp;D'!E24))</f>
        <v/>
      </c>
    </row>
    <row r="889" spans="2:3">
      <c r="B889" s="362" t="s">
        <v>80</v>
      </c>
      <c r="C889" s="964" t="str">
        <f>IF(IF('VAD&amp;D'!E25="Deviate",'VAD&amp;D'!F25,'VAD&amp;D'!E25)="Selection Required", "", IF('VAD&amp;D'!E25="Deviate",'VAD&amp;D'!F25,'VAD&amp;D'!E25))</f>
        <v/>
      </c>
    </row>
    <row r="890" spans="2:3">
      <c r="B890" s="362" t="s">
        <v>77</v>
      </c>
      <c r="C890" s="964" t="str">
        <f>IF(IF('VAD&amp;D'!E26="Deviate",'VAD&amp;D'!F26,'VAD&amp;D'!E26)="Selection Required", "", IF('VAD&amp;D'!E26="Deviate",'VAD&amp;D'!F26,'VAD&amp;D'!E26))</f>
        <v/>
      </c>
    </row>
    <row r="891" spans="2:3">
      <c r="B891" s="362" t="s">
        <v>15</v>
      </c>
      <c r="C891" s="964" t="str">
        <f>IF(IF('VAD&amp;D'!E27="Deviate",'VAD&amp;D'!F27,'VAD&amp;D'!E27)="Selection Required", "", IF('VAD&amp;D'!E27="Deviate",'VAD&amp;D'!F27,'VAD&amp;D'!E27))</f>
        <v/>
      </c>
    </row>
    <row r="892" spans="2:3" ht="13.5" thickBot="1">
      <c r="B892" s="362" t="s">
        <v>234</v>
      </c>
      <c r="C892" s="964" t="str">
        <f>IF(IF('VAD&amp;D'!E28="Deviate",'VAD&amp;D'!F28,'VAD&amp;D'!E28)="Selection Required", "", IF('VAD&amp;D'!E28="Deviate",'VAD&amp;D'!F28,'VAD&amp;D'!E28))</f>
        <v/>
      </c>
    </row>
    <row r="893" spans="2:3" ht="16.5">
      <c r="B893" s="387" t="s">
        <v>242</v>
      </c>
      <c r="C893" s="388" t="s">
        <v>74</v>
      </c>
    </row>
    <row r="894" spans="2:3" ht="13.5" thickBot="1">
      <c r="B894" s="362" t="s">
        <v>66</v>
      </c>
      <c r="C894" s="364" t="str">
        <f>IF(IF('VAD&amp;D'!E30="Deviate",'VAD&amp;D'!F30,'VAD&amp;D'!E30)="Selection Required", "", IF('VAD&amp;D'!E30="Deviate",'VAD&amp;D'!F30,'VAD&amp;D'!E30))</f>
        <v/>
      </c>
    </row>
    <row r="895" spans="2:3" ht="16.5">
      <c r="B895" s="387" t="s">
        <v>143</v>
      </c>
      <c r="C895" s="388" t="s">
        <v>74</v>
      </c>
    </row>
    <row r="896" spans="2:3" ht="13.5" thickBot="1">
      <c r="B896" s="363" t="s">
        <v>144</v>
      </c>
      <c r="C896" s="365" t="str">
        <f>IF(IF('VAD&amp;D'!E32="Deviate",'VAD&amp;D'!F32,'VAD&amp;D'!E32)="Selection Required", "", IF('VAD&amp;D'!E32="Deviate",'VAD&amp;D'!F32,'VAD&amp;D'!E32))</f>
        <v/>
      </c>
    </row>
    <row r="897" spans="2:3" ht="13.5" thickBot="1">
      <c r="B897" s="360"/>
      <c r="C897" s="361"/>
    </row>
    <row r="898" spans="2:3" ht="16.5">
      <c r="B898" s="379" t="s">
        <v>51</v>
      </c>
      <c r="C898" s="380" t="s">
        <v>126</v>
      </c>
    </row>
    <row r="899" spans="2:3" ht="51">
      <c r="B899" s="535" t="s">
        <v>132</v>
      </c>
      <c r="C899" s="537" t="str">
        <f>IF(LTD!C7="", "", LTD!C7)</f>
        <v>Class 1: LEOFF II Members of the PPSMA who have elected to not enroll in the Union Local #31 or Local 6 LTD plan
Class 2: All Others Members</v>
      </c>
    </row>
    <row r="900" spans="2:3" ht="293.25">
      <c r="B900" s="538" t="s">
        <v>246</v>
      </c>
      <c r="C900" s="965" t="str">
        <f>IF(LTD!C8="", "", LTD!C8)</f>
        <v>Plan 1: Core
Class 1: 60% of the first $8,333 of your Predisability Earnings, reduced by Deductible Income.
Class 2: 60% of the first $1,500 of your Predisability Earnings, reduced by Deductible Income.
Plan 2: Buy-Up
Class 1: None
Class 2: If you are covered under Benefit Waiting Period Option A:
60% of the first $6,833 of your Predisability Earnings in excess of $1,500, reduced by Deductible Income.
If you are covered under Benefit Waiting Period Option B:
- Until LTD Benefits become payable under Plan 1: 60% of the first $8,333 of your Predisability Earnings, reduced by Deductible Income.
- Thereafter: 60% of the first $6,833 of your Predisability Earnings in excess of $1,500, reduced by Deductible Income.</v>
      </c>
    </row>
    <row r="901" spans="2:3" ht="127.5">
      <c r="B901" s="538" t="s">
        <v>249</v>
      </c>
      <c r="C901" s="966" t="str">
        <f>IF(LTD!C9="", "", LTD!C9)</f>
        <v>Class 1:                                                                                                                                                                 Plan 1: $5,000 before reduction by Deductible Income                                                  Plan 2: None
Class 2: $5,000 before reduction by Deductible Income (Plan 1 and Plan 2 combined).
Note: Plan 2 LTD Benefits, if any, are payable in addition to Plan 1 LTD Benefits.</v>
      </c>
    </row>
    <row r="902" spans="2:3">
      <c r="B902" s="538" t="s">
        <v>248</v>
      </c>
      <c r="C902" s="966" t="str">
        <f>IF(LTD!C10="", "", LTD!C10)</f>
        <v>$100 (Plan 1 and Plan 2 combined)</v>
      </c>
    </row>
    <row r="903" spans="2:3" ht="38.25">
      <c r="B903" s="538" t="s">
        <v>247</v>
      </c>
      <c r="C903" s="537" t="str">
        <f>IF(LTD!C11="", "", LTD!C11)</f>
        <v>For all other Members and Disabilities, earnings in effect on your last full day of Active Work.</v>
      </c>
    </row>
    <row r="904" spans="2:3" ht="64.5" thickBot="1">
      <c r="B904" s="538" t="s">
        <v>35</v>
      </c>
      <c r="C904" s="537" t="str">
        <f>IF(LTD!C12="", "", LTD!C12)</f>
        <v>Class 1: 90 days
Class 2: Plan 1: 180 days
Plan 2: You may apply for one of the following options: Option A: 180 days
Option B: 90 days</v>
      </c>
    </row>
    <row r="905" spans="2:3" ht="16.5">
      <c r="B905" s="379" t="s">
        <v>128</v>
      </c>
      <c r="C905" s="380" t="s">
        <v>126</v>
      </c>
    </row>
    <row r="906" spans="2:3">
      <c r="B906" s="538" t="s">
        <v>159</v>
      </c>
      <c r="C906" s="537" t="str">
        <f>IF(LTD!C14="", "", LTD!C14)</f>
        <v>Included</v>
      </c>
    </row>
    <row r="907" spans="2:3">
      <c r="B907" s="415" t="s">
        <v>133</v>
      </c>
      <c r="C907" s="537" t="str">
        <f>IF(LTD!C15="", "", LTD!C15)</f>
        <v>90 days</v>
      </c>
    </row>
    <row r="908" spans="2:3">
      <c r="B908" s="538" t="s">
        <v>47</v>
      </c>
      <c r="C908" s="537" t="str">
        <f>IF(LTD!C16="", "", LTD!C16)</f>
        <v>24 Months</v>
      </c>
    </row>
    <row r="909" spans="2:3" ht="51">
      <c r="B909" s="415" t="s">
        <v>251</v>
      </c>
      <c r="C909" s="537" t="str">
        <f>IF(LTD!C17="", "", LTD!C17)</f>
        <v>Own Occupation Income Level: 80% of your Indexed Predisability Earnings. Any Occupation Income Level: 60% of your Indexed Predisability Earnings.</v>
      </c>
    </row>
    <row r="910" spans="2:3" ht="293.25">
      <c r="B910" s="538" t="s">
        <v>36</v>
      </c>
      <c r="C910" s="537" t="str">
        <f>IF(LTD!C18="", "", LTD!C18)</f>
        <v>Maximum Benefit Period: Determined by your age when Disability begins, as follows: Age Maximum Benefit Period
61 or younger................................................ To age 65, or 3 years 6 months, if longer.
62................................................................... 3 years 6 months
63................................................................... 3 years
64................................................................... 2 years 6 months
65................................................................... 2 years
66................................................................... 1 year 9 months
67................................................................... 1 year 6 months
68................................................................... 1 year 3 months
69 or older ..................................................... 1 year</v>
      </c>
    </row>
    <row r="911" spans="2:3">
      <c r="B911" s="415" t="s">
        <v>252</v>
      </c>
      <c r="C911" s="537" t="str">
        <f>IF(LTD!C19="", "", LTD!C19)</f>
        <v>24 Months</v>
      </c>
    </row>
    <row r="912" spans="2:3" ht="102">
      <c r="B912" s="415" t="s">
        <v>347</v>
      </c>
      <c r="C912" s="537" t="str">
        <f>IF(LTD!C20="", "", LTD!C20)</f>
        <v>a. Determine the amount of your LTD Benefit as if there were no Deductible Income, and add your Work Earnings to that amount.
b. Determine 100% of your Indexed Predisability Earnings.
c. If a. is greater than b., the difference will be Deductible Income.</v>
      </c>
    </row>
    <row r="913" spans="2:3">
      <c r="B913" s="415" t="s">
        <v>348</v>
      </c>
      <c r="C913" s="537">
        <f>IF(LTD!C21="", "", LTD!C21)</f>
        <v>0.5</v>
      </c>
    </row>
    <row r="914" spans="2:3" ht="127.5">
      <c r="B914" s="539" t="s">
        <v>250</v>
      </c>
      <c r="C914" s="537" t="str">
        <f>IF(LTD!C22="", "", LTD!C22)</f>
        <v>Preexisting Condition Period for Plan 1: The 90-day period just before your insurance under Plan 1 becomes effective.
Exclusion Period for Plan 1: 12 months while insured under Plan 1
Preexisting Condition Period for Plan 2: The 90-day period just before your insurance under Plan 2 becomes effective.                                                                      Exclusion Period for Plan 2: 12 months while insured under Plan 2</v>
      </c>
    </row>
    <row r="915" spans="2:3">
      <c r="B915" s="415" t="s">
        <v>37</v>
      </c>
      <c r="C915" s="537" t="str">
        <f>IF(LTD!C23="", "", LTD!C23)</f>
        <v>6 months</v>
      </c>
    </row>
    <row r="916" spans="2:3">
      <c r="B916" s="538" t="s">
        <v>130</v>
      </c>
      <c r="C916" s="537" t="str">
        <f>IF(LTD!C24="", "", LTD!C24)</f>
        <v>Included</v>
      </c>
    </row>
    <row r="917" spans="2:3">
      <c r="B917" s="539" t="s">
        <v>38</v>
      </c>
      <c r="C917" s="537" t="str">
        <f>IF(LTD!C25="", "", LTD!C25)</f>
        <v>Not Included</v>
      </c>
    </row>
    <row r="918" spans="2:3">
      <c r="B918" s="538" t="s">
        <v>39</v>
      </c>
      <c r="C918" s="537" t="str">
        <f>IF(LTD!C26="", "", LTD!C26)</f>
        <v>24 Months</v>
      </c>
    </row>
    <row r="919" spans="2:3">
      <c r="B919" s="538" t="s">
        <v>40</v>
      </c>
      <c r="C919" s="537" t="str">
        <f>IF(LTD!C27="", "", LTD!C27)</f>
        <v>Not Included</v>
      </c>
    </row>
    <row r="920" spans="2:3">
      <c r="B920" s="538" t="s">
        <v>41</v>
      </c>
      <c r="C920" s="537" t="str">
        <f>IF(LTD!C28="", "", LTD!C28)</f>
        <v>Not Included</v>
      </c>
    </row>
    <row r="921" spans="2:3">
      <c r="B921" s="538" t="s">
        <v>158</v>
      </c>
      <c r="C921" s="537" t="str">
        <f>IF(LTD!C29="", "", LTD!C29)</f>
        <v>3 times your LTD monthly Benefit</v>
      </c>
    </row>
    <row r="922" spans="2:3">
      <c r="B922" s="538" t="s">
        <v>42</v>
      </c>
      <c r="C922" s="537" t="str">
        <f>IF(LTD!C30="", "", LTD!C30)</f>
        <v>see policy</v>
      </c>
    </row>
    <row r="923" spans="2:3" ht="25.5">
      <c r="B923" s="538" t="s">
        <v>72</v>
      </c>
      <c r="C923" s="537" t="str">
        <f>IF(LTD!C31="", "", LTD!C31)</f>
        <v>Plan 1 Insurance is: Noncontributory
Plan 2 Insurance is: Contributory</v>
      </c>
    </row>
    <row r="924" spans="2:3">
      <c r="B924" s="538" t="s">
        <v>73</v>
      </c>
      <c r="C924" s="537" t="str">
        <f>IF(LTD!C32="", "", LTD!C32)</f>
        <v>Pre tax/Post Tax</v>
      </c>
    </row>
    <row r="925" spans="2:3">
      <c r="B925" s="538" t="s">
        <v>254</v>
      </c>
      <c r="C925" s="537" t="str">
        <f>IF(LTD!C33="", "", LTD!C33)</f>
        <v>Included</v>
      </c>
    </row>
    <row r="926" spans="2:3">
      <c r="B926" s="538" t="s">
        <v>49</v>
      </c>
      <c r="C926" s="537" t="str">
        <f>IF(LTD!C34="", "", LTD!C34)</f>
        <v>Included</v>
      </c>
    </row>
    <row r="927" spans="2:3" ht="13.5" thickBot="1">
      <c r="B927" s="538" t="s">
        <v>82</v>
      </c>
      <c r="C927" s="537" t="str">
        <f>IF(LTD!C35="", "", LTD!C35)</f>
        <v>Not Included</v>
      </c>
    </row>
    <row r="928" spans="2:3" ht="16.5">
      <c r="B928" s="379" t="s">
        <v>327</v>
      </c>
      <c r="C928" s="380" t="s">
        <v>126</v>
      </c>
    </row>
    <row r="929" spans="2:3" ht="13.5" thickBot="1">
      <c r="B929" s="540" t="s">
        <v>43</v>
      </c>
      <c r="C929" s="537" t="str">
        <f>IF(LTD!C37="", "", LTD!C37)</f>
        <v/>
      </c>
    </row>
    <row r="930" spans="2:3" ht="16.5">
      <c r="B930" s="379" t="s">
        <v>144</v>
      </c>
      <c r="C930" s="380" t="s">
        <v>126</v>
      </c>
    </row>
    <row r="931" spans="2:3" ht="13.5" thickBot="1">
      <c r="B931" s="541" t="s">
        <v>144</v>
      </c>
      <c r="C931" s="542" t="str">
        <f>IF(LTD!C39="", "", LTD!C39)</f>
        <v/>
      </c>
    </row>
    <row r="932" spans="2:3" ht="13.5" thickBot="1">
      <c r="B932" s="360"/>
      <c r="C932" s="361"/>
    </row>
    <row r="933" spans="2:3" ht="16.5">
      <c r="B933" s="375" t="s">
        <v>51</v>
      </c>
      <c r="C933" s="376" t="s">
        <v>127</v>
      </c>
    </row>
    <row r="934" spans="2:3" ht="51">
      <c r="B934" s="535" t="s">
        <v>132</v>
      </c>
      <c r="C934" s="537" t="str">
        <f>IF(LTD!D7="", "", LTD!D7)</f>
        <v>Class 1: LEOFF II Members of the PPSMA who have elected to not enroll in the Union Local #31 or Local 6 LTD plan
Class 2: All Others Members</v>
      </c>
    </row>
    <row r="935" spans="2:3" ht="127.5">
      <c r="B935" s="538" t="s">
        <v>246</v>
      </c>
      <c r="C935" s="965" t="str">
        <f>IF(LTD!D8="", "", LTD!D8)</f>
        <v>Option1: Match
Option 2: Core: 60% of earnings to a max of $1,500 and Buy-Up: 60% of earnings to a max of $5,000
Option 3: Core: 60% of earnings to a max of $2,000 and Buy-Up: 60% of earnings to a max of $7,500
Option 4: Core: 60% of earnings to max of $3,000 and Buy-Up: 60% of earnings to a max of $10,000</v>
      </c>
    </row>
    <row r="936" spans="2:3" ht="127.5">
      <c r="B936" s="538" t="s">
        <v>249</v>
      </c>
      <c r="C936" s="966" t="str">
        <f>IF(LTD!D9="", "", LTD!D9)</f>
        <v>Option1: Match
Option 2: Core: 60% of earnings to a max of $1,500 and Buy-Up: 60% of earnings to a max of $5,000
Option 3: Core: 60% of earnings to a max of $2,000 and Buy-Up: 60% of earnings to a max of $7,500
Option 4: Core: 60% of earnings to max of $3,000 and Buy-Up: 60% of earnings to a max of $10,000</v>
      </c>
    </row>
    <row r="937" spans="2:3">
      <c r="B937" s="538" t="s">
        <v>248</v>
      </c>
      <c r="C937" s="966" t="str">
        <f>IF(LTD!D10="", "", LTD!D10)</f>
        <v>Match</v>
      </c>
    </row>
    <row r="938" spans="2:3">
      <c r="B938" s="538" t="s">
        <v>247</v>
      </c>
      <c r="C938" s="537" t="str">
        <f>IF(LTD!D11="", "", LTD!D11)</f>
        <v>Match</v>
      </c>
    </row>
    <row r="939" spans="2:3" ht="51.75" thickBot="1">
      <c r="B939" s="538" t="s">
        <v>35</v>
      </c>
      <c r="C939" s="537" t="str">
        <f>IF(LTD!D12="", "", LTD!D12)</f>
        <v>Option 1: Match
Option 2: Core and Buy-Up: 90 day
Option 3: Core and Buy-Up: 90 day
Option 4: Core and Buy-Up: 90 day</v>
      </c>
    </row>
    <row r="940" spans="2:3" ht="16.5">
      <c r="B940" s="375" t="s">
        <v>128</v>
      </c>
      <c r="C940" s="376" t="s">
        <v>127</v>
      </c>
    </row>
    <row r="941" spans="2:3">
      <c r="B941" s="538" t="s">
        <v>159</v>
      </c>
      <c r="C941" s="537" t="str">
        <f>IF(LTD!D14="", "", LTD!D14)</f>
        <v>Match</v>
      </c>
    </row>
    <row r="942" spans="2:3">
      <c r="B942" s="415" t="s">
        <v>133</v>
      </c>
      <c r="C942" s="537" t="str">
        <f>IF(LTD!D15="", "", LTD!D15)</f>
        <v>90 days</v>
      </c>
    </row>
    <row r="943" spans="2:3">
      <c r="B943" s="538" t="s">
        <v>47</v>
      </c>
      <c r="C943" s="537" t="str">
        <f>IF(LTD!D16="", "", LTD!D16)</f>
        <v>Match</v>
      </c>
    </row>
    <row r="944" spans="2:3">
      <c r="B944" s="415" t="s">
        <v>251</v>
      </c>
      <c r="C944" s="537" t="str">
        <f>IF(LTD!D17="", "", LTD!D17)</f>
        <v>Match</v>
      </c>
    </row>
    <row r="945" spans="2:3" ht="25.5">
      <c r="B945" s="538" t="s">
        <v>36</v>
      </c>
      <c r="C945" s="537" t="str">
        <f>IF(LTD!D18="", "", LTD!D18)</f>
        <v>Option 1: Match
Options 2,3, 4: SSNRA</v>
      </c>
    </row>
    <row r="946" spans="2:3">
      <c r="B946" s="415" t="s">
        <v>252</v>
      </c>
      <c r="C946" s="537" t="str">
        <f>IF(LTD!D19="", "", LTD!D19)</f>
        <v>Match</v>
      </c>
    </row>
    <row r="947" spans="2:3" ht="25.5">
      <c r="B947" s="415" t="s">
        <v>347</v>
      </c>
      <c r="C947" s="537" t="str">
        <f>IF(LTD!D20="", "", LTD!D20)</f>
        <v>Match</v>
      </c>
    </row>
    <row r="948" spans="2:3">
      <c r="B948" s="415" t="s">
        <v>348</v>
      </c>
      <c r="C948" s="537" t="str">
        <f>IF(LTD!D21="", "", LTD!D21)</f>
        <v>Match</v>
      </c>
    </row>
    <row r="949" spans="2:3">
      <c r="B949" s="539" t="s">
        <v>250</v>
      </c>
      <c r="C949" s="537" t="str">
        <f>IF(LTD!D22="", "", LTD!D22)</f>
        <v>Match</v>
      </c>
    </row>
    <row r="950" spans="2:3">
      <c r="B950" s="415" t="s">
        <v>37</v>
      </c>
      <c r="C950" s="537" t="str">
        <f>IF(LTD!D23="", "", LTD!D23)</f>
        <v>Match</v>
      </c>
    </row>
    <row r="951" spans="2:3">
      <c r="B951" s="538" t="s">
        <v>130</v>
      </c>
      <c r="C951" s="537" t="str">
        <f>IF(LTD!D24="", "", LTD!D24)</f>
        <v>Match</v>
      </c>
    </row>
    <row r="952" spans="2:3">
      <c r="B952" s="539" t="s">
        <v>38</v>
      </c>
      <c r="C952" s="537" t="str">
        <f>IF(LTD!D25="", "", LTD!D25)</f>
        <v>Match</v>
      </c>
    </row>
    <row r="953" spans="2:3">
      <c r="B953" s="538" t="s">
        <v>39</v>
      </c>
      <c r="C953" s="537" t="str">
        <f>IF(LTD!D26="", "", LTD!D26)</f>
        <v>Match</v>
      </c>
    </row>
    <row r="954" spans="2:3" ht="25.5">
      <c r="B954" s="538" t="s">
        <v>40</v>
      </c>
      <c r="C954" s="537" t="str">
        <f>IF(LTD!D27="", "", LTD!D27)</f>
        <v>Option 1: Match
Option 2,3,4: 24 months</v>
      </c>
    </row>
    <row r="955" spans="2:3" ht="25.5">
      <c r="B955" s="538" t="s">
        <v>41</v>
      </c>
      <c r="C955" s="537" t="str">
        <f>IF(LTD!D28="", "", LTD!D28)</f>
        <v>Option 1: Match
Option 2,3,4: 24 months</v>
      </c>
    </row>
    <row r="956" spans="2:3">
      <c r="B956" s="538" t="s">
        <v>158</v>
      </c>
      <c r="C956" s="537" t="str">
        <f>IF(LTD!D29="", "", LTD!D29)</f>
        <v>Match</v>
      </c>
    </row>
    <row r="957" spans="2:3">
      <c r="B957" s="538" t="s">
        <v>42</v>
      </c>
      <c r="C957" s="537" t="str">
        <f>IF(LTD!D30="", "", LTD!D30)</f>
        <v>Match</v>
      </c>
    </row>
    <row r="958" spans="2:3">
      <c r="B958" s="538" t="s">
        <v>72</v>
      </c>
      <c r="C958" s="537" t="str">
        <f>IF(LTD!D31="", "", LTD!D31)</f>
        <v>Match</v>
      </c>
    </row>
    <row r="959" spans="2:3">
      <c r="B959" s="538" t="s">
        <v>73</v>
      </c>
      <c r="C959" s="537" t="str">
        <f>IF(LTD!D32="", "", LTD!D32)</f>
        <v>Match</v>
      </c>
    </row>
    <row r="960" spans="2:3">
      <c r="B960" s="538" t="s">
        <v>254</v>
      </c>
      <c r="C960" s="537" t="str">
        <f>IF(LTD!D33="", "", LTD!D33)</f>
        <v>Match</v>
      </c>
    </row>
    <row r="961" spans="2:3">
      <c r="B961" s="538" t="s">
        <v>49</v>
      </c>
      <c r="C961" s="537" t="str">
        <f>IF(LTD!D34="", "", LTD!D34)</f>
        <v>Match</v>
      </c>
    </row>
    <row r="962" spans="2:3" ht="13.5" thickBot="1">
      <c r="B962" s="538" t="s">
        <v>82</v>
      </c>
      <c r="C962" s="537" t="str">
        <f>IF(LTD!D35="", "", LTD!D35)</f>
        <v>Match</v>
      </c>
    </row>
    <row r="963" spans="2:3" ht="16.5">
      <c r="B963" s="375" t="s">
        <v>327</v>
      </c>
      <c r="C963" s="376" t="s">
        <v>127</v>
      </c>
    </row>
    <row r="964" spans="2:3" ht="13.5" thickBot="1">
      <c r="B964" s="540" t="s">
        <v>43</v>
      </c>
      <c r="C964" s="537" t="str">
        <f>IF(LTD!D37="", "", LTD!D37)</f>
        <v/>
      </c>
    </row>
    <row r="965" spans="2:3" ht="16.5">
      <c r="B965" s="375" t="s">
        <v>144</v>
      </c>
      <c r="C965" s="376" t="s">
        <v>127</v>
      </c>
    </row>
    <row r="966" spans="2:3" ht="13.5" thickBot="1">
      <c r="B966" s="541" t="s">
        <v>144</v>
      </c>
      <c r="C966" s="542" t="str">
        <f>IF(LTD!D39="", "", LTD!D39)</f>
        <v>3 years</v>
      </c>
    </row>
    <row r="967" spans="2:3" ht="13.5" thickBot="1">
      <c r="B967" s="360"/>
      <c r="C967" s="361"/>
    </row>
    <row r="968" spans="2:3" ht="16.5">
      <c r="B968" s="387" t="s">
        <v>51</v>
      </c>
      <c r="C968" s="388" t="s">
        <v>74</v>
      </c>
    </row>
    <row r="969" spans="2:3">
      <c r="B969" s="535" t="s">
        <v>132</v>
      </c>
      <c r="C969" s="537" t="str">
        <f>IF(IF(LTD!E7="Deviate",LTD!F7,LTD!E7)="Selection Required", "", IF(LTD!E7="Deviate",LTD!F7,LTD!E7))</f>
        <v/>
      </c>
    </row>
    <row r="970" spans="2:3">
      <c r="B970" s="538" t="s">
        <v>246</v>
      </c>
      <c r="C970" s="965" t="str">
        <f>IF(IF(LTD!E8="Deviate",LTD!F8,LTD!E8)="Selection Required", "", IF(LTD!E8="Deviate",LTD!F8,LTD!E8))</f>
        <v/>
      </c>
    </row>
    <row r="971" spans="2:3">
      <c r="B971" s="538" t="s">
        <v>249</v>
      </c>
      <c r="C971" s="966" t="str">
        <f>IF(IF(LTD!E9="Deviate",LTD!F9,LTD!E9)="Selection Required", "", IF(LTD!E9="Deviate",LTD!F9,LTD!E9))</f>
        <v/>
      </c>
    </row>
    <row r="972" spans="2:3">
      <c r="B972" s="538" t="s">
        <v>248</v>
      </c>
      <c r="C972" s="966" t="str">
        <f>IF(IF(LTD!E10="Deviate",LTD!F10,LTD!E10)="Selection Required", "", IF(LTD!E10="Deviate",LTD!F10,LTD!E10))</f>
        <v/>
      </c>
    </row>
    <row r="973" spans="2:3">
      <c r="B973" s="538" t="s">
        <v>247</v>
      </c>
      <c r="C973" s="537" t="str">
        <f>IF(IF(LTD!E11="Deviate",LTD!F11,LTD!E11)="Selection Required", "", IF(LTD!E11="Deviate",LTD!F11,LTD!E11))</f>
        <v/>
      </c>
    </row>
    <row r="974" spans="2:3" ht="13.5" thickBot="1">
      <c r="B974" s="538" t="s">
        <v>35</v>
      </c>
      <c r="C974" s="537" t="str">
        <f>IF(IF(LTD!E12="Deviate",LTD!F12,LTD!E12)="Selection Required", "", IF(LTD!E12="Deviate",LTD!F12,LTD!E12))</f>
        <v/>
      </c>
    </row>
    <row r="975" spans="2:3" ht="16.5">
      <c r="B975" s="387" t="s">
        <v>128</v>
      </c>
      <c r="C975" s="388" t="s">
        <v>74</v>
      </c>
    </row>
    <row r="976" spans="2:3">
      <c r="B976" s="538" t="s">
        <v>159</v>
      </c>
      <c r="C976" s="543" t="str">
        <f>IF(IF(LTD!E14="Deviate",LTD!F14,LTD!E14)="Selection Required", "", IF(LTD!E14="Deviate",LTD!F14,LTD!E14))</f>
        <v/>
      </c>
    </row>
    <row r="977" spans="2:3">
      <c r="B977" s="415" t="s">
        <v>133</v>
      </c>
      <c r="C977" s="543" t="str">
        <f>IF(IF(LTD!E15="Deviate",LTD!F15,LTD!E15)="Selection Required", "", IF(LTD!E15="Deviate",LTD!F15,LTD!E15))</f>
        <v/>
      </c>
    </row>
    <row r="978" spans="2:3">
      <c r="B978" s="538" t="s">
        <v>47</v>
      </c>
      <c r="C978" s="543" t="str">
        <f>IF(IF(LTD!E16="Deviate",LTD!F16,LTD!E16)="Selection Required", "", IF(LTD!E16="Deviate",LTD!F16,LTD!E16))</f>
        <v/>
      </c>
    </row>
    <row r="979" spans="2:3">
      <c r="B979" s="415" t="s">
        <v>251</v>
      </c>
      <c r="C979" s="543" t="str">
        <f>IF(IF(LTD!E17="Deviate",LTD!F17,LTD!E17)="Selection Required", "", IF(LTD!E17="Deviate",LTD!F17,LTD!E17))</f>
        <v/>
      </c>
    </row>
    <row r="980" spans="2:3">
      <c r="B980" s="538" t="s">
        <v>36</v>
      </c>
      <c r="C980" s="543" t="str">
        <f>IF(IF(LTD!E18="Deviate",LTD!F18,LTD!E18)="Selection Required", "", IF(LTD!E18="Deviate",LTD!F18,LTD!E18))</f>
        <v/>
      </c>
    </row>
    <row r="981" spans="2:3">
      <c r="B981" s="415" t="s">
        <v>252</v>
      </c>
      <c r="C981" s="543" t="str">
        <f>IF(IF(LTD!E19="Deviate",LTD!F19,LTD!E19)="Selection Required", "", IF(LTD!E19="Deviate",LTD!F19,LTD!E19))</f>
        <v/>
      </c>
    </row>
    <row r="982" spans="2:3" ht="25.5">
      <c r="B982" s="415" t="s">
        <v>347</v>
      </c>
      <c r="C982" s="543" t="str">
        <f>IF(IF(LTD!E20="Deviate",LTD!F20,LTD!E20)="Selection Required", "", IF(LTD!E20="Deviate",LTD!F20,LTD!E20))</f>
        <v/>
      </c>
    </row>
    <row r="983" spans="2:3">
      <c r="B983" s="415" t="s">
        <v>348</v>
      </c>
      <c r="C983" s="543" t="str">
        <f>IF(IF(LTD!E21="Deviate",LTD!F21,LTD!E21)="Selection Required", "", IF(LTD!E21="Deviate",LTD!F21,LTD!E21))</f>
        <v/>
      </c>
    </row>
    <row r="984" spans="2:3">
      <c r="B984" s="539" t="s">
        <v>250</v>
      </c>
      <c r="C984" s="543" t="str">
        <f>IF(IF(LTD!E22="Deviate",LTD!F22,LTD!E22)="Selection Required", "", IF(LTD!E22="Deviate",LTD!F22,LTD!E22))</f>
        <v/>
      </c>
    </row>
    <row r="985" spans="2:3">
      <c r="B985" s="415" t="s">
        <v>37</v>
      </c>
      <c r="C985" s="543" t="str">
        <f>IF(IF(LTD!E23="Deviate",LTD!F23,LTD!E23)="Selection Required", "", IF(LTD!E23="Deviate",LTD!F23,LTD!E23))</f>
        <v/>
      </c>
    </row>
    <row r="986" spans="2:3">
      <c r="B986" s="538" t="s">
        <v>130</v>
      </c>
      <c r="C986" s="543" t="str">
        <f>IF(IF(LTD!E24="Deviate",LTD!F24,LTD!E24)="Selection Required", "", IF(LTD!E24="Deviate",LTD!F24,LTD!E24))</f>
        <v/>
      </c>
    </row>
    <row r="987" spans="2:3">
      <c r="B987" s="539" t="s">
        <v>38</v>
      </c>
      <c r="C987" s="543" t="str">
        <f>IF(IF(LTD!E25="Deviate",LTD!F25,LTD!E25)="Selection Required", "", IF(LTD!E25="Deviate",LTD!F25,LTD!E25))</f>
        <v/>
      </c>
    </row>
    <row r="988" spans="2:3">
      <c r="B988" s="538" t="s">
        <v>39</v>
      </c>
      <c r="C988" s="543" t="str">
        <f>IF(IF(LTD!E26="Deviate",LTD!F26,LTD!E26)="Selection Required", "", IF(LTD!E26="Deviate",LTD!F26,LTD!E26))</f>
        <v/>
      </c>
    </row>
    <row r="989" spans="2:3">
      <c r="B989" s="538" t="s">
        <v>40</v>
      </c>
      <c r="C989" s="543" t="str">
        <f>IF(IF(LTD!E27="Deviate",LTD!F27,LTD!E27)="Selection Required", "", IF(LTD!E27="Deviate",LTD!F27,LTD!E27))</f>
        <v/>
      </c>
    </row>
    <row r="990" spans="2:3">
      <c r="B990" s="538" t="s">
        <v>41</v>
      </c>
      <c r="C990" s="543" t="str">
        <f>IF(IF(LTD!E28="Deviate",LTD!F28,LTD!E28)="Selection Required", "", IF(LTD!E28="Deviate",LTD!F28,LTD!E28))</f>
        <v/>
      </c>
    </row>
    <row r="991" spans="2:3">
      <c r="B991" s="538" t="s">
        <v>158</v>
      </c>
      <c r="C991" s="543" t="str">
        <f>IF(IF(LTD!E29="Deviate",LTD!F29,LTD!E29)="Selection Required", "", IF(LTD!E29="Deviate",LTD!F29,LTD!E29))</f>
        <v/>
      </c>
    </row>
    <row r="992" spans="2:3">
      <c r="B992" s="538" t="s">
        <v>42</v>
      </c>
      <c r="C992" s="543" t="str">
        <f>IF(IF(LTD!E30="Deviate",LTD!F30,LTD!E30)="Selection Required", "", IF(LTD!E30="Deviate",LTD!F30,LTD!E30))</f>
        <v/>
      </c>
    </row>
    <row r="993" spans="2:3">
      <c r="B993" s="538" t="s">
        <v>72</v>
      </c>
      <c r="C993" s="543" t="str">
        <f>IF(IF(LTD!E31="Deviate",LTD!F31,LTD!E31)="Selection Required", "", IF(LTD!E31="Deviate",LTD!F31,LTD!E31))</f>
        <v/>
      </c>
    </row>
    <row r="994" spans="2:3">
      <c r="B994" s="538" t="s">
        <v>73</v>
      </c>
      <c r="C994" s="543" t="str">
        <f>IF(IF(LTD!E32="Deviate",LTD!F32,LTD!E32)="Selection Required", "", IF(LTD!E32="Deviate",LTD!F32,LTD!E32))</f>
        <v/>
      </c>
    </row>
    <row r="995" spans="2:3">
      <c r="B995" s="538" t="s">
        <v>254</v>
      </c>
      <c r="C995" s="543" t="str">
        <f>IF(IF(LTD!E33="Deviate",LTD!F33,LTD!E33)="Selection Required", "", IF(LTD!E33="Deviate",LTD!F33,LTD!E33))</f>
        <v/>
      </c>
    </row>
    <row r="996" spans="2:3">
      <c r="B996" s="538" t="s">
        <v>49</v>
      </c>
      <c r="C996" s="543" t="str">
        <f>IF(IF(LTD!E34="Deviate",LTD!F34,LTD!E34)="Selection Required", "", IF(LTD!E34="Deviate",LTD!F34,LTD!E34))</f>
        <v/>
      </c>
    </row>
    <row r="997" spans="2:3" ht="13.5" thickBot="1">
      <c r="B997" s="538" t="s">
        <v>82</v>
      </c>
      <c r="C997" s="543" t="str">
        <f>IF(IF(LTD!E35="Deviate",LTD!F35,LTD!E35)="Selection Required", "", IF(LTD!E35="Deviate",LTD!F35,LTD!E35))</f>
        <v/>
      </c>
    </row>
    <row r="998" spans="2:3" ht="16.5">
      <c r="B998" s="387" t="s">
        <v>327</v>
      </c>
      <c r="C998" s="388" t="s">
        <v>74</v>
      </c>
    </row>
    <row r="999" spans="2:3" ht="13.5" thickBot="1">
      <c r="B999" s="540" t="s">
        <v>43</v>
      </c>
      <c r="C999" s="543" t="str">
        <f>IF(IF(LTD!E37="Deviate",LTD!F37,LTD!E37)="Selection Required", "", IF(LTD!E37="Deviate",LTD!F37,LTD!E37))</f>
        <v/>
      </c>
    </row>
    <row r="1000" spans="2:3" ht="16.5">
      <c r="B1000" s="387" t="s">
        <v>144</v>
      </c>
      <c r="C1000" s="388" t="s">
        <v>74</v>
      </c>
    </row>
    <row r="1001" spans="2:3" ht="13.5" thickBot="1">
      <c r="B1001" s="541" t="s">
        <v>144</v>
      </c>
      <c r="C1001" s="544" t="str">
        <f>IF(IF(LTD!E39="Deviate",LTD!F39,LTD!E39)="Selection Required", "", IF(LTD!E39="Deviate",LTD!F39,LTD!E39))</f>
        <v/>
      </c>
    </row>
    <row r="1002" spans="2:3" ht="13.5" thickBot="1">
      <c r="B1002" s="360"/>
      <c r="C1002" s="361"/>
    </row>
    <row r="1003" spans="2:3" ht="16.5">
      <c r="B1003" s="375" t="s">
        <v>44</v>
      </c>
      <c r="C1003" s="376" t="s">
        <v>126</v>
      </c>
    </row>
    <row r="1004" spans="2:3" ht="191.25">
      <c r="B1004" s="535" t="s">
        <v>132</v>
      </c>
      <c r="C1004" s="543" t="str">
        <f>IF('Vol STD '!C7="", "", 'Vol STD '!C7)</f>
        <v>Employee means a person who holds a regular, project or probationary appointment in the city service, excluding commissioned firefighters or police officers (other than a LEOFF II member of the Professional Public Safety Managers Association who has elected not to enroll in Union Local #31 or Union Local #6 long term disability plans), or a person working at the Tacoma Public Library, and who is employed and paid for services by the Employer on a Full-Time basis. Full-Time means an Employee is regularly scheduled to work at least 20 hours per week for the Employer.</v>
      </c>
    </row>
    <row r="1005" spans="2:3">
      <c r="B1005" s="538" t="s">
        <v>247</v>
      </c>
      <c r="C1005" s="543" t="str">
        <f>IF('Vol STD '!C8="", "", 'Vol STD '!C8)</f>
        <v>See Policy</v>
      </c>
    </row>
    <row r="1006" spans="2:3">
      <c r="B1006" s="538" t="s">
        <v>102</v>
      </c>
      <c r="C1006" s="967" t="str">
        <f>IF('Vol STD '!C9="", "", 'Vol STD '!C9)</f>
        <v>Flat</v>
      </c>
    </row>
    <row r="1007" spans="2:3">
      <c r="B1007" s="538" t="s">
        <v>253</v>
      </c>
      <c r="C1007" s="968">
        <f>IF('Vol STD '!C10="", "", 'Vol STD '!C10)</f>
        <v>212</v>
      </c>
    </row>
    <row r="1008" spans="2:3">
      <c r="B1008" s="538" t="s">
        <v>103</v>
      </c>
      <c r="C1008" s="968" t="str">
        <f>IF('Vol STD '!C11="", "", 'Vol STD '!C11)</f>
        <v>N/A</v>
      </c>
    </row>
    <row r="1009" spans="1:3">
      <c r="B1009" s="538" t="s">
        <v>45</v>
      </c>
      <c r="C1009" s="543" t="str">
        <f>IF('Vol STD '!C12="", "", 'Vol STD '!C12)</f>
        <v>0 Days</v>
      </c>
    </row>
    <row r="1010" spans="1:3">
      <c r="B1010" s="538" t="s">
        <v>46</v>
      </c>
      <c r="C1010" s="543" t="str">
        <f>IF('Vol STD '!C13="", "", 'Vol STD '!C13)</f>
        <v>7 Days</v>
      </c>
    </row>
    <row r="1011" spans="1:3" ht="153.75" thickBot="1">
      <c r="B1011" s="538" t="s">
        <v>131</v>
      </c>
      <c r="C1011" s="543" t="str">
        <f>IF('Vol STD '!C14="", "", 'Vol STD '!C14)</f>
        <v>With respect to an Employee under age 60:
Maximum Benefit Duration for Injury ...26 weeks
Maximum Benefit Duration for Sickness .... 14 weeks
With respect to an Employee age 60 or over:
Maximum Benefit Duration for Injury ....26 weeks in a calendar year
Maximum Benefit Duration for Sickness ....14 weeks in a calendar year</v>
      </c>
    </row>
    <row r="1012" spans="1:3" s="536" customFormat="1" ht="16.5">
      <c r="A1012" s="309"/>
      <c r="B1012" s="375" t="s">
        <v>128</v>
      </c>
      <c r="C1012" s="376" t="s">
        <v>126</v>
      </c>
    </row>
    <row r="1013" spans="1:3">
      <c r="B1013" s="415" t="s">
        <v>135</v>
      </c>
      <c r="C1013" s="543" t="str">
        <f>IF('Vol STD '!C16="", "", 'Vol STD '!C16)</f>
        <v>See Policy</v>
      </c>
    </row>
    <row r="1014" spans="1:3">
      <c r="B1014" s="538" t="s">
        <v>37</v>
      </c>
      <c r="C1014" s="543" t="str">
        <f>IF('Vol STD '!C17="", "", 'Vol STD '!C17)</f>
        <v>14 days</v>
      </c>
    </row>
    <row r="1015" spans="1:3">
      <c r="B1015" s="538" t="s">
        <v>101</v>
      </c>
      <c r="C1015" s="543" t="str">
        <f>IF('Vol STD '!C18="", "", 'Vol STD '!C18)</f>
        <v>N/A</v>
      </c>
    </row>
    <row r="1016" spans="1:3">
      <c r="B1016" s="415" t="s">
        <v>251</v>
      </c>
      <c r="C1016" s="543" t="str">
        <f>IF('Vol STD '!C19="", "", 'Vol STD '!C19)</f>
        <v>See Policy</v>
      </c>
    </row>
    <row r="1017" spans="1:3" s="536" customFormat="1">
      <c r="A1017" s="309"/>
      <c r="B1017" s="415" t="s">
        <v>48</v>
      </c>
      <c r="C1017" s="545" t="str">
        <f>IF('Vol STD '!C20="", "", 'Vol STD '!C20)</f>
        <v>See Policy</v>
      </c>
    </row>
    <row r="1018" spans="1:3">
      <c r="B1018" s="539" t="s">
        <v>38</v>
      </c>
      <c r="C1018" s="543" t="str">
        <f>IF('Vol STD '!C21="", "", 'Vol STD '!C21)</f>
        <v>See Policy</v>
      </c>
    </row>
    <row r="1019" spans="1:3">
      <c r="B1019" s="538" t="s">
        <v>72</v>
      </c>
      <c r="C1019" s="543" t="str">
        <f>IF('Vol STD '!C22="", "", 'Vol STD '!C22)</f>
        <v>Employee Paid</v>
      </c>
    </row>
    <row r="1020" spans="1:3">
      <c r="B1020" s="538" t="s">
        <v>73</v>
      </c>
      <c r="C1020" s="543" t="str">
        <f>IF('Vol STD '!C23="", "", 'Vol STD '!C23)</f>
        <v>Post Tax</v>
      </c>
    </row>
    <row r="1021" spans="1:3">
      <c r="B1021" s="538" t="s">
        <v>254</v>
      </c>
      <c r="C1021" s="543" t="str">
        <f>IF('Vol STD '!C24="", "", 'Vol STD '!C24)</f>
        <v>Included</v>
      </c>
    </row>
    <row r="1022" spans="1:3">
      <c r="B1022" s="538" t="s">
        <v>49</v>
      </c>
      <c r="C1022" s="543" t="str">
        <f>IF('Vol STD '!C25="", "", 'Vol STD '!C25)</f>
        <v>Included</v>
      </c>
    </row>
    <row r="1023" spans="1:3">
      <c r="B1023" s="538" t="s">
        <v>50</v>
      </c>
      <c r="C1023" s="543" t="str">
        <f>IF('Vol STD '!C26="", "", 'Vol STD '!C26)</f>
        <v>See Policy</v>
      </c>
    </row>
    <row r="1024" spans="1:3">
      <c r="B1024" s="538" t="s">
        <v>123</v>
      </c>
      <c r="C1024" s="543" t="str">
        <f>IF('Vol STD '!C27="", "", 'Vol STD '!C27)</f>
        <v/>
      </c>
    </row>
    <row r="1025" spans="2:3">
      <c r="B1025" s="538" t="s">
        <v>124</v>
      </c>
      <c r="C1025" s="543" t="str">
        <f>IF('Vol STD '!C28="", "", 'Vol STD '!C28)</f>
        <v/>
      </c>
    </row>
    <row r="1026" spans="2:3" ht="13.5" thickBot="1">
      <c r="B1026" s="538" t="s">
        <v>125</v>
      </c>
      <c r="C1026" s="543" t="str">
        <f>IF('Vol STD '!C29="", "", 'Vol STD '!C29)</f>
        <v/>
      </c>
    </row>
    <row r="1027" spans="2:3" ht="16.5">
      <c r="B1027" s="375" t="s">
        <v>328</v>
      </c>
      <c r="C1027" s="376" t="s">
        <v>126</v>
      </c>
    </row>
    <row r="1028" spans="2:3" ht="13.5" thickBot="1">
      <c r="B1028" s="540" t="s">
        <v>43</v>
      </c>
      <c r="C1028" s="543" t="str">
        <f>IF('Vol STD '!C31="", "", 'Vol STD '!C31)</f>
        <v/>
      </c>
    </row>
    <row r="1029" spans="2:3" ht="16.5">
      <c r="B1029" s="375" t="s">
        <v>144</v>
      </c>
      <c r="C1029" s="376" t="s">
        <v>126</v>
      </c>
    </row>
    <row r="1030" spans="2:3" ht="13.5" thickBot="1">
      <c r="B1030" s="417" t="s">
        <v>144</v>
      </c>
      <c r="C1030" s="544" t="str">
        <f>IF('Vol STD '!C33="", "", 'Vol STD '!C33)</f>
        <v/>
      </c>
    </row>
    <row r="1031" spans="2:3" ht="13.5" thickBot="1">
      <c r="B1031" s="180"/>
      <c r="C1031" s="366"/>
    </row>
    <row r="1032" spans="2:3" ht="16.5">
      <c r="B1032" s="379" t="s">
        <v>44</v>
      </c>
      <c r="C1032" s="380" t="s">
        <v>127</v>
      </c>
    </row>
    <row r="1033" spans="2:3" ht="191.25">
      <c r="B1033" s="535" t="s">
        <v>132</v>
      </c>
      <c r="C1033" s="543" t="str">
        <f>IF('Vol STD '!D7="", "", 'Vol STD '!D7)</f>
        <v>Employee means a person who holds a regular, project or probationary appointment in the city service, excluding commissioned firefighters or police officers (other than a LEOFF II member of the Professional Public Safety Managers Association who has elected not to enroll in Union Local #31 or Union Local #6 long term disability plans), or a person working at the Tacoma Public Library, and who is employed and paid for services by the Employer on a Full-Time basis. Full-Time means an Employee is regularly scheduled to work at least 20 hours per week for the Employer.</v>
      </c>
    </row>
    <row r="1034" spans="2:3">
      <c r="B1034" s="538" t="s">
        <v>247</v>
      </c>
      <c r="C1034" s="543" t="str">
        <f>IF('Vol STD '!D8="", "", 'Vol STD '!D8)</f>
        <v>Match</v>
      </c>
    </row>
    <row r="1035" spans="2:3" ht="38.25">
      <c r="B1035" s="538" t="s">
        <v>102</v>
      </c>
      <c r="C1035" s="967" t="str">
        <f>IF('Vol STD '!D9="", "", 'Vol STD '!D9)</f>
        <v>Option 1: Match
Option 2: Flat  Benefit
Option 3: 60% of weekly earnings</v>
      </c>
    </row>
    <row r="1036" spans="2:3" ht="51">
      <c r="B1036" s="538" t="s">
        <v>253</v>
      </c>
      <c r="C1036" s="968" t="str">
        <f>IF('Vol STD '!D10="", "", 'Vol STD '!D10)</f>
        <v>Option 1: Match
Option 2: Flat $1,500 Benefit
Option 3: 60% of weekly earnings to a max of $2,000</v>
      </c>
    </row>
    <row r="1037" spans="2:3">
      <c r="B1037" s="538" t="s">
        <v>103</v>
      </c>
      <c r="C1037" s="968" t="str">
        <f>IF('Vol STD '!D11="", "", 'Vol STD '!D11)</f>
        <v>Match</v>
      </c>
    </row>
    <row r="1038" spans="2:3">
      <c r="B1038" s="538" t="s">
        <v>45</v>
      </c>
      <c r="C1038" s="543" t="str">
        <f>IF('Vol STD '!D12="", "", 'Vol STD '!D12)</f>
        <v>0 Days</v>
      </c>
    </row>
    <row r="1039" spans="2:3">
      <c r="B1039" s="538" t="s">
        <v>46</v>
      </c>
      <c r="C1039" s="543" t="str">
        <f>IF('Vol STD '!D13="", "", 'Vol STD '!D13)</f>
        <v>7 Days</v>
      </c>
    </row>
    <row r="1040" spans="2:3" ht="13.5" thickBot="1">
      <c r="B1040" s="538" t="s">
        <v>131</v>
      </c>
      <c r="C1040" s="543" t="str">
        <f>IF('Vol STD '!D14="", "", 'Vol STD '!D14)</f>
        <v>Match</v>
      </c>
    </row>
    <row r="1041" spans="2:3" ht="16.5">
      <c r="B1041" s="379" t="s">
        <v>128</v>
      </c>
      <c r="C1041" s="380" t="s">
        <v>127</v>
      </c>
    </row>
    <row r="1042" spans="2:3">
      <c r="B1042" s="415" t="s">
        <v>135</v>
      </c>
      <c r="C1042" s="543" t="str">
        <f>IF('Vol STD '!D16="", "", 'Vol STD '!D16)</f>
        <v>Match</v>
      </c>
    </row>
    <row r="1043" spans="2:3">
      <c r="B1043" s="538" t="s">
        <v>37</v>
      </c>
      <c r="C1043" s="543" t="str">
        <f>IF('Vol STD '!D17="", "", 'Vol STD '!D17)</f>
        <v>14 days</v>
      </c>
    </row>
    <row r="1044" spans="2:3">
      <c r="B1044" s="538" t="s">
        <v>101</v>
      </c>
      <c r="C1044" s="543" t="str">
        <f>IF('Vol STD '!D18="", "", 'Vol STD '!D18)</f>
        <v>Match</v>
      </c>
    </row>
    <row r="1045" spans="2:3">
      <c r="B1045" s="415" t="s">
        <v>251</v>
      </c>
      <c r="C1045" s="543" t="str">
        <f>IF('Vol STD '!D19="", "", 'Vol STD '!D19)</f>
        <v>Match</v>
      </c>
    </row>
    <row r="1046" spans="2:3">
      <c r="B1046" s="538" t="s">
        <v>48</v>
      </c>
      <c r="C1046" s="543" t="str">
        <f>IF('Vol STD '!D20="", "", 'Vol STD '!D20)</f>
        <v>Match</v>
      </c>
    </row>
    <row r="1047" spans="2:3">
      <c r="B1047" s="539" t="s">
        <v>38</v>
      </c>
      <c r="C1047" s="543" t="str">
        <f>IF('Vol STD '!D21="", "", 'Vol STD '!D21)</f>
        <v>Match</v>
      </c>
    </row>
    <row r="1048" spans="2:3">
      <c r="B1048" s="538" t="s">
        <v>72</v>
      </c>
      <c r="C1048" s="543" t="str">
        <f>IF('Vol STD '!D22="", "", 'Vol STD '!D22)</f>
        <v>Employee Paid</v>
      </c>
    </row>
    <row r="1049" spans="2:3">
      <c r="B1049" s="538" t="s">
        <v>73</v>
      </c>
      <c r="C1049" s="543" t="str">
        <f>IF('Vol STD '!D23="", "", 'Vol STD '!D23)</f>
        <v>Match</v>
      </c>
    </row>
    <row r="1050" spans="2:3">
      <c r="B1050" s="538" t="s">
        <v>254</v>
      </c>
      <c r="C1050" s="543" t="str">
        <f>IF('Vol STD '!D24="", "", 'Vol STD '!D24)</f>
        <v>Match</v>
      </c>
    </row>
    <row r="1051" spans="2:3">
      <c r="B1051" s="538" t="s">
        <v>49</v>
      </c>
      <c r="C1051" s="543" t="str">
        <f>IF('Vol STD '!D25="", "", 'Vol STD '!D25)</f>
        <v>Match</v>
      </c>
    </row>
    <row r="1052" spans="2:3">
      <c r="B1052" s="538" t="s">
        <v>50</v>
      </c>
      <c r="C1052" s="543" t="str">
        <f>IF('Vol STD '!D26="", "", 'Vol STD '!D26)</f>
        <v>Match</v>
      </c>
    </row>
    <row r="1053" spans="2:3">
      <c r="B1053" s="538" t="s">
        <v>123</v>
      </c>
      <c r="C1053" s="543" t="str">
        <f>IF('Vol STD '!D27="", "", 'Vol STD '!D27)</f>
        <v/>
      </c>
    </row>
    <row r="1054" spans="2:3">
      <c r="B1054" s="538" t="s">
        <v>124</v>
      </c>
      <c r="C1054" s="543" t="str">
        <f>IF('Vol STD '!D28="", "", 'Vol STD '!D28)</f>
        <v/>
      </c>
    </row>
    <row r="1055" spans="2:3" ht="13.5" thickBot="1">
      <c r="B1055" s="538" t="s">
        <v>125</v>
      </c>
      <c r="C1055" s="543" t="str">
        <f>IF('Vol STD '!D29="", "", 'Vol STD '!D29)</f>
        <v/>
      </c>
    </row>
    <row r="1056" spans="2:3" ht="16.5">
      <c r="B1056" s="379" t="s">
        <v>328</v>
      </c>
      <c r="C1056" s="380" t="s">
        <v>127</v>
      </c>
    </row>
    <row r="1057" spans="2:3" ht="13.5" thickBot="1">
      <c r="B1057" s="540" t="s">
        <v>43</v>
      </c>
      <c r="C1057" s="543" t="str">
        <f>IF('Vol STD '!D31="", "", 'Vol STD '!D31)</f>
        <v/>
      </c>
    </row>
    <row r="1058" spans="2:3" ht="16.5">
      <c r="B1058" s="379" t="s">
        <v>144</v>
      </c>
      <c r="C1058" s="380" t="s">
        <v>127</v>
      </c>
    </row>
    <row r="1059" spans="2:3" ht="13.5" thickBot="1">
      <c r="B1059" s="417" t="s">
        <v>144</v>
      </c>
      <c r="C1059" s="544" t="str">
        <f>IF('Vol STD '!D33="", "", 'Vol STD '!D33)</f>
        <v>3 years</v>
      </c>
    </row>
    <row r="1060" spans="2:3" ht="13.5" thickBot="1">
      <c r="B1060" s="180"/>
      <c r="C1060" s="366"/>
    </row>
    <row r="1061" spans="2:3" ht="16.5">
      <c r="B1061" s="387" t="s">
        <v>44</v>
      </c>
      <c r="C1061" s="388" t="s">
        <v>74</v>
      </c>
    </row>
    <row r="1062" spans="2:3">
      <c r="B1062" s="535" t="s">
        <v>132</v>
      </c>
      <c r="C1062" s="543" t="str">
        <f>IF(IF('Vol STD '!E7="Deviate",'Vol STD '!F7,'Vol STD '!E7)="Selection Required", "", IF('Vol STD '!E7="Deviate",'Vol STD '!F7,'Vol STD '!E7))</f>
        <v/>
      </c>
    </row>
    <row r="1063" spans="2:3">
      <c r="B1063" s="538" t="s">
        <v>247</v>
      </c>
      <c r="C1063" s="543" t="str">
        <f>IF(IF('Vol STD '!E8="Deviate",'Vol STD '!F8,'Vol STD '!E8)="Selection Required", "", IF('Vol STD '!E8="Deviate",'Vol STD '!F8,'Vol STD '!E8))</f>
        <v/>
      </c>
    </row>
    <row r="1064" spans="2:3">
      <c r="B1064" s="538" t="s">
        <v>102</v>
      </c>
      <c r="C1064" s="967" t="str">
        <f>IF(IF('Vol STD '!E9="Deviate",'Vol STD '!F9,'Vol STD '!E9)="Selection Required", "", IF('Vol STD '!E9="Deviate",'Vol STD '!F9,'Vol STD '!E9))</f>
        <v/>
      </c>
    </row>
    <row r="1065" spans="2:3">
      <c r="B1065" s="538" t="s">
        <v>253</v>
      </c>
      <c r="C1065" s="968" t="str">
        <f>IF(IF('Vol STD '!E10="Deviate",'Vol STD '!F10,'Vol STD '!E10)="Selection Required", "", IF('Vol STD '!E10="Deviate",'Vol STD '!F10,'Vol STD '!E10))</f>
        <v/>
      </c>
    </row>
    <row r="1066" spans="2:3">
      <c r="B1066" s="538" t="s">
        <v>103</v>
      </c>
      <c r="C1066" s="968" t="str">
        <f>IF(IF('Vol STD '!E11="Deviate",'Vol STD '!F11,'Vol STD '!E11)="Selection Required", "", IF('Vol STD '!E11="Deviate",'Vol STD '!F11,'Vol STD '!E11))</f>
        <v/>
      </c>
    </row>
    <row r="1067" spans="2:3">
      <c r="B1067" s="538" t="s">
        <v>45</v>
      </c>
      <c r="C1067" s="543" t="str">
        <f>IF(IF('Vol STD '!E12="Deviate",'Vol STD '!F12,'Vol STD '!E12)="Selection Required", "", IF('Vol STD '!E12="Deviate",'Vol STD '!F12,'Vol STD '!E12))</f>
        <v/>
      </c>
    </row>
    <row r="1068" spans="2:3">
      <c r="B1068" s="538" t="s">
        <v>46</v>
      </c>
      <c r="C1068" s="543" t="str">
        <f>IF(IF('Vol STD '!E13="Deviate",'Vol STD '!F13,'Vol STD '!E13)="Selection Required", "", IF('Vol STD '!E13="Deviate",'Vol STD '!F13,'Vol STD '!E13))</f>
        <v/>
      </c>
    </row>
    <row r="1069" spans="2:3" ht="13.5" thickBot="1">
      <c r="B1069" s="538" t="s">
        <v>131</v>
      </c>
      <c r="C1069" s="543" t="str">
        <f>IF(IF('Vol STD '!E14="Deviate",'Vol STD '!F14,'Vol STD '!E14)="Selection Required", "", IF('Vol STD '!E14="Deviate",'Vol STD '!F14,'Vol STD '!E14))</f>
        <v/>
      </c>
    </row>
    <row r="1070" spans="2:3" ht="16.5">
      <c r="B1070" s="387" t="s">
        <v>128</v>
      </c>
      <c r="C1070" s="388" t="s">
        <v>74</v>
      </c>
    </row>
    <row r="1071" spans="2:3">
      <c r="B1071" s="415" t="s">
        <v>135</v>
      </c>
      <c r="C1071" s="543" t="str">
        <f>IF(IF('Vol STD '!E16="Deviate",'Vol STD '!F16,'Vol STD '!E16)="Selection Required", "", IF('Vol STD '!E16="Deviate",'Vol STD '!F16,'Vol STD '!E16))</f>
        <v/>
      </c>
    </row>
    <row r="1072" spans="2:3">
      <c r="B1072" s="538" t="s">
        <v>37</v>
      </c>
      <c r="C1072" s="543" t="str">
        <f>IF(IF('Vol STD '!E17="Deviate",'Vol STD '!F17,'Vol STD '!E17)="Selection Required", "", IF('Vol STD '!E17="Deviate",'Vol STD '!F17,'Vol STD '!E17))</f>
        <v/>
      </c>
    </row>
    <row r="1073" spans="2:3">
      <c r="B1073" s="538" t="s">
        <v>101</v>
      </c>
      <c r="C1073" s="543" t="str">
        <f>IF(IF('Vol STD '!E18="Deviate",'Vol STD '!F18,'Vol STD '!E18)="Selection Required", "", IF('Vol STD '!E18="Deviate",'Vol STD '!F18,'Vol STD '!E18))</f>
        <v/>
      </c>
    </row>
    <row r="1074" spans="2:3">
      <c r="B1074" s="415" t="s">
        <v>251</v>
      </c>
      <c r="C1074" s="543" t="str">
        <f>IF(IF('Vol STD '!E19="Deviate",'Vol STD '!F19,'Vol STD '!E19)="Selection Required", "", IF('Vol STD '!E19="Deviate",'Vol STD '!F19,'Vol STD '!E19))</f>
        <v/>
      </c>
    </row>
    <row r="1075" spans="2:3">
      <c r="B1075" s="538" t="s">
        <v>48</v>
      </c>
      <c r="C1075" s="543" t="str">
        <f>IF(IF('Vol STD '!E20="Deviate",'Vol STD '!F20,'Vol STD '!E20)="Selection Required", "", IF('Vol STD '!E20="Deviate",'Vol STD '!F20,'Vol STD '!E20))</f>
        <v/>
      </c>
    </row>
    <row r="1076" spans="2:3">
      <c r="B1076" s="539" t="s">
        <v>38</v>
      </c>
      <c r="C1076" s="543" t="str">
        <f>IF(IF('Vol STD '!E21="Deviate",'Vol STD '!F21,'Vol STD '!E21)="Selection Required", "", IF('Vol STD '!E21="Deviate",'Vol STD '!F21,'Vol STD '!E21))</f>
        <v/>
      </c>
    </row>
    <row r="1077" spans="2:3">
      <c r="B1077" s="538" t="s">
        <v>72</v>
      </c>
      <c r="C1077" s="543" t="str">
        <f>IF(IF('Vol STD '!E22="Deviate",'Vol STD '!F22,'Vol STD '!E22)="Selection Required", "", IF('Vol STD '!E22="Deviate",'Vol STD '!F22,'Vol STD '!E22))</f>
        <v/>
      </c>
    </row>
    <row r="1078" spans="2:3">
      <c r="B1078" s="538" t="s">
        <v>73</v>
      </c>
      <c r="C1078" s="543" t="str">
        <f>IF(IF('Vol STD '!E23="Deviate",'Vol STD '!F23,'Vol STD '!E23)="Selection Required", "", IF('Vol STD '!E23="Deviate",'Vol STD '!F23,'Vol STD '!E23))</f>
        <v/>
      </c>
    </row>
    <row r="1079" spans="2:3">
      <c r="B1079" s="538" t="s">
        <v>254</v>
      </c>
      <c r="C1079" s="543" t="str">
        <f>IF(IF('Vol STD '!E24="Deviate",'Vol STD '!F24,'Vol STD '!E24)="Selection Required", "", IF('Vol STD '!E24="Deviate",'Vol STD '!F24,'Vol STD '!E24))</f>
        <v/>
      </c>
    </row>
    <row r="1080" spans="2:3">
      <c r="B1080" s="538" t="s">
        <v>49</v>
      </c>
      <c r="C1080" s="543" t="str">
        <f>IF(IF('Vol STD '!E25="Deviate",'Vol STD '!F25,'Vol STD '!E25)="Selection Required", "", IF('Vol STD '!E25="Deviate",'Vol STD '!F25,'Vol STD '!E25))</f>
        <v/>
      </c>
    </row>
    <row r="1081" spans="2:3">
      <c r="B1081" s="538" t="s">
        <v>50</v>
      </c>
      <c r="C1081" s="543" t="str">
        <f>IF(IF('Vol STD '!E26="Deviate",'Vol STD '!F26,'Vol STD '!E26)="Selection Required", "", IF('Vol STD '!E26="Deviate",'Vol STD '!F26,'Vol STD '!E26))</f>
        <v/>
      </c>
    </row>
    <row r="1082" spans="2:3">
      <c r="B1082" s="538" t="s">
        <v>123</v>
      </c>
      <c r="C1082" s="543" t="str">
        <f>IF(IF('Vol STD '!E27="Deviate",'Vol STD '!F27,'Vol STD '!E27)="Selection Required", "", IF('Vol STD '!E27="Deviate",'Vol STD '!F27,'Vol STD '!E27))</f>
        <v/>
      </c>
    </row>
    <row r="1083" spans="2:3">
      <c r="B1083" s="538" t="s">
        <v>124</v>
      </c>
      <c r="C1083" s="543" t="str">
        <f>IF(IF('Vol STD '!E28="Deviate",'Vol STD '!F28,'Vol STD '!E28)="Selection Required", "", IF('Vol STD '!E28="Deviate",'Vol STD '!F28,'Vol STD '!E28))</f>
        <v/>
      </c>
    </row>
    <row r="1084" spans="2:3" ht="13.5" thickBot="1">
      <c r="B1084" s="538" t="s">
        <v>125</v>
      </c>
      <c r="C1084" s="543" t="str">
        <f>IF(IF('Vol STD '!E29="Deviate",'Vol STD '!F29,'Vol STD '!E29)="Selection Required", "", IF('Vol STD '!E29="Deviate",'Vol STD '!F29,'Vol STD '!E29))</f>
        <v/>
      </c>
    </row>
    <row r="1085" spans="2:3" ht="16.5">
      <c r="B1085" s="387" t="s">
        <v>328</v>
      </c>
      <c r="C1085" s="388" t="s">
        <v>74</v>
      </c>
    </row>
    <row r="1086" spans="2:3" ht="13.5" thickBot="1">
      <c r="B1086" s="540" t="s">
        <v>43</v>
      </c>
      <c r="C1086" s="543" t="str">
        <f>IF(IF('Vol STD '!E31="Deviate",'Vol STD '!F31,'Vol STD '!E31)="Selection Required", "", IF('Vol STD '!E31="Deviate",'Vol STD '!F31,'Vol STD '!E31))</f>
        <v/>
      </c>
    </row>
    <row r="1087" spans="2:3" ht="16.5">
      <c r="B1087" s="387" t="s">
        <v>144</v>
      </c>
      <c r="C1087" s="388" t="s">
        <v>74</v>
      </c>
    </row>
    <row r="1088" spans="2:3" ht="13.5" thickBot="1">
      <c r="B1088" s="417" t="s">
        <v>144</v>
      </c>
      <c r="C1088" s="544" t="str">
        <f>IF(IF('Vol STD '!E33="Deviate",'Vol STD '!F33,'Vol STD '!E33)="Selection Required", "", IF('Vol STD '!E33="Deviate",'Vol STD '!F33,'Vol STD '!E33))</f>
        <v/>
      </c>
    </row>
    <row r="1089" spans="2:3" ht="13.5" thickBot="1">
      <c r="B1089" s="180"/>
    </row>
    <row r="1090" spans="2:3" ht="17.25" thickBot="1">
      <c r="B1090" s="389" t="s">
        <v>173</v>
      </c>
      <c r="C1090" s="390"/>
    </row>
    <row r="1091" spans="2:3" ht="51">
      <c r="B1091" s="362" t="s">
        <v>287</v>
      </c>
      <c r="C1091" s="367" t="str">
        <f>IF('Underwriting Requirements '!C4="Selection Required","",IF('Underwriting Requirements '!C4="Agree","Agree",IF('Underwriting Requirements '!C4="Disagree",CONCATENATE("Disagree - ",'Underwriting Requirements '!D4),IF('Underwriting Requirements '!C4="Agree with deviations/explanation",CONCATENATE("Agree with deviations/explanation - ",'Underwriting Requirements '!D4)))))</f>
        <v/>
      </c>
    </row>
    <row r="1092" spans="2:3" ht="25.5">
      <c r="B1092" s="362" t="s">
        <v>406</v>
      </c>
      <c r="C1092" s="367" t="str">
        <f>IF('Underwriting Requirements '!C5="Selection Required","",IF('Underwriting Requirements '!C5="Agree","Agree",IF('Underwriting Requirements '!C5="Disagree",CONCATENATE("Disagree - ",'Underwriting Requirements '!D5),IF('Underwriting Requirements '!C5="Agree with deviations/explanation",CONCATENATE("Agree with deviations/explanation - ",'Underwriting Requirements '!D5)))))</f>
        <v/>
      </c>
    </row>
    <row r="1093" spans="2:3" ht="38.25">
      <c r="B1093" s="362" t="s">
        <v>407</v>
      </c>
      <c r="C1093" s="367" t="str">
        <f>IF('Underwriting Requirements '!C6="Selection Required","",IF('Underwriting Requirements '!C6="Agree","Agree",IF('Underwriting Requirements '!C6="Disagree",CONCATENATE("Disagree - ",'Underwriting Requirements '!D6),IF('Underwriting Requirements '!C6="Agree with deviations/explanation",CONCATENATE("Agree with deviations/explanation - ",'Underwriting Requirements '!D6)))))</f>
        <v/>
      </c>
    </row>
    <row r="1094" spans="2:3" ht="25.5">
      <c r="B1094" s="362" t="s">
        <v>288</v>
      </c>
      <c r="C1094" s="367" t="str">
        <f>IF('Underwriting Requirements '!C7="Selection Required","",IF('Underwriting Requirements '!C7="Agree","Agree",IF('Underwriting Requirements '!C7="Disagree",CONCATENATE("Disagree - ",'Underwriting Requirements '!D7),IF('Underwriting Requirements '!C7="Agree with deviations/explanation",CONCATENATE("Agree with deviations/explanation - ",'Underwriting Requirements '!D7)))))</f>
        <v/>
      </c>
    </row>
    <row r="1095" spans="2:3" ht="114.75">
      <c r="B1095" s="362" t="s">
        <v>408</v>
      </c>
      <c r="C1095" s="367" t="str">
        <f>IF('Underwriting Requirements '!C8="Selection Required","",IF('Underwriting Requirements '!C8="Agree","Agree",IF('Underwriting Requirements '!C8="Disagree",CONCATENATE("Disagree - ",'Underwriting Requirements '!D8),IF('Underwriting Requirements '!C8="Agree with deviations/explanation",CONCATENATE("Agree with deviations/explanation - ",'Underwriting Requirements '!D8)))))</f>
        <v/>
      </c>
    </row>
    <row r="1096" spans="2:3" ht="38.25">
      <c r="B1096" s="362" t="s">
        <v>409</v>
      </c>
      <c r="C1096" s="367" t="str">
        <f>IF('Underwriting Requirements '!C9="Selection Required","",IF('Underwriting Requirements '!C9="Agree","Agree",IF('Underwriting Requirements '!C9="Disagree",CONCATENATE("Disagree - ",'Underwriting Requirements '!D9),IF('Underwriting Requirements '!C9="Agree with deviations/explanation",CONCATENATE("Agree with deviations/explanation - ",'Underwriting Requirements '!D9)))))</f>
        <v/>
      </c>
    </row>
    <row r="1097" spans="2:3" ht="25.5">
      <c r="B1097" s="362" t="s">
        <v>410</v>
      </c>
      <c r="C1097" s="367" t="str">
        <f>IF('Underwriting Requirements '!C10="Selection Required","",IF('Underwriting Requirements '!C10="Agree","Agree",IF('Underwriting Requirements '!C10="Disagree",CONCATENATE("Disagree - ",'Underwriting Requirements '!D10),IF('Underwriting Requirements '!C10="Agree with deviations/explanation",CONCATENATE("Agree with deviations/explanation - ",'Underwriting Requirements '!D10)))))</f>
        <v/>
      </c>
    </row>
    <row r="1098" spans="2:3" ht="76.5">
      <c r="B1098" s="362" t="s">
        <v>289</v>
      </c>
      <c r="C1098" s="367" t="str">
        <f>IF('Underwriting Requirements '!C11="Selection Required","",IF('Underwriting Requirements '!C11="Self-Supporting","Self-Supporting",IF('Underwriting Requirements '!C11="Not Self-Supporting with Deviation/Explanation",CONCATENATE("Not Self-Supporting with Deviation/Explanation - ",'Underwriting Requirements '!D11),IF('Underwriting Requirements '!C11="Agree with deviations/explanation",CONCATENATE("Agree with deviations/explanation - ",'Underwriting Requirements '!D11)))))</f>
        <v/>
      </c>
    </row>
    <row r="1099" spans="2:3" ht="38.25">
      <c r="B1099" s="362" t="s">
        <v>411</v>
      </c>
      <c r="C1099" s="367" t="str">
        <f>IF('Underwriting Requirements '!C12="Selection Required","",IF('Underwriting Requirements '!C12="Agree","Agree",IF('Underwriting Requirements '!C12="Disagree",CONCATENATE("Disagree - ",'Underwriting Requirements '!D12),IF('Underwriting Requirements '!C12="Agree with deviations/explanation",CONCATENATE("Agree with deviations/explanation - ",'Underwriting Requirements '!D12)))))</f>
        <v/>
      </c>
    </row>
    <row r="1100" spans="2:3" ht="38.25">
      <c r="B1100" s="362" t="s">
        <v>412</v>
      </c>
      <c r="C1100" s="367" t="str">
        <f>IF('Underwriting Requirements '!C13="Selection Required","",IF('Underwriting Requirements '!C13="Agree","Agree",IF('Underwriting Requirements '!C13="Disagree",CONCATENATE("Disagree - ",'Underwriting Requirements '!D13),IF('Underwriting Requirements '!C13="Agree with deviations/explanation",CONCATENATE("Agree with deviations/explanation - ",'Underwriting Requirements '!D13)))))</f>
        <v/>
      </c>
    </row>
    <row r="1101" spans="2:3">
      <c r="B1101" s="362" t="str">
        <f>'Underwriting Requirements '!B14</f>
        <v>Please confirm carriers have addressed request on client info tab</v>
      </c>
      <c r="C1101" s="367" t="str">
        <f>IF('Underwriting Requirements '!C14="Selection Required","",IF('Underwriting Requirements '!C14="Agree","Agree",IF('Underwriting Requirements '!C14="Disagree",CONCATENATE("Disagree - ",'Underwriting Requirements '!D14),IF('Underwriting Requirements '!C14="Agree with deviations/explanation",CONCATENATE("Agree with deviations/explanation - ",'Underwriting Requirements '!D14)))))</f>
        <v/>
      </c>
    </row>
    <row r="1102" spans="2:3">
      <c r="B1102" s="362" t="str">
        <f>'Underwriting Requirements '!B15</f>
        <v>Left Blank on purpose</v>
      </c>
      <c r="C1102" s="367" t="str">
        <f>IF('Underwriting Requirements '!C15="Selection Required","",IF('Underwriting Requirements '!C15="Agree","Agree",IF('Underwriting Requirements '!C15="Disagree",CONCATENATE("Disagree - ",'Underwriting Requirements '!D15),IF('Underwriting Requirements '!C15="Agree with deviations/explanation",CONCATENATE("Agree with deviations/explanation - ",'Underwriting Requirements '!D15)))))</f>
        <v/>
      </c>
    </row>
    <row r="1103" spans="2:3">
      <c r="B1103" s="362" t="str">
        <f>'Underwriting Requirements '!B16</f>
        <v>Left Blank on purpose</v>
      </c>
      <c r="C1103" s="367" t="str">
        <f>IF('Underwriting Requirements '!C16="Selection Required","",IF('Underwriting Requirements '!C16="Agree","Agree",IF('Underwriting Requirements '!C16="Disagree",CONCATENATE("Disagree - ",'Underwriting Requirements '!D16),IF('Underwriting Requirements '!C16="Agree with deviations/explanation",CONCATENATE("Agree with deviations/explanation - ",'Underwriting Requirements '!D16)))))</f>
        <v/>
      </c>
    </row>
    <row r="1104" spans="2:3">
      <c r="B1104" s="362" t="str">
        <f>'Underwriting Requirements '!B17</f>
        <v>Left Blank on purpose</v>
      </c>
      <c r="C1104" s="367" t="str">
        <f>IF('Underwriting Requirements '!C17="Selection Required","",IF('Underwriting Requirements '!C17="Agree","Agree",IF('Underwriting Requirements '!C17="Disagree",CONCATENATE("Disagree - ",'Underwriting Requirements '!D17),IF('Underwriting Requirements '!C17="Agree with deviations/explanation",CONCATENATE("Agree with deviations/explanation - ",'Underwriting Requirements '!D17)))))</f>
        <v/>
      </c>
    </row>
    <row r="1105" spans="2:5">
      <c r="B1105" s="362" t="str">
        <f>'Underwriting Requirements '!B18</f>
        <v>Left Blank on purpose</v>
      </c>
      <c r="C1105" s="367" t="str">
        <f>IF('Underwriting Requirements '!C18="Selection Required","",IF('Underwriting Requirements '!C18="Agree","Agree",IF('Underwriting Requirements '!C18="Disagree",CONCATENATE("Disagree - ",'Underwriting Requirements '!D18),IF('Underwriting Requirements '!C18="Agree with deviations/explanation",CONCATENATE("Agree with deviations/explanation - ",'Underwriting Requirements '!D18)))))</f>
        <v/>
      </c>
    </row>
    <row r="1106" spans="2:5">
      <c r="B1106" s="362" t="str">
        <f>'Underwriting Requirements '!B19</f>
        <v>Left Blank on purpose</v>
      </c>
      <c r="C1106" s="367" t="str">
        <f>IF('Underwriting Requirements '!C19="Selection Required","",IF('Underwriting Requirements '!C19="Agree","Agree",IF('Underwriting Requirements '!C19="Disagree",CONCATENATE("Disagree - ",'Underwriting Requirements '!D19),IF('Underwriting Requirements '!C19="Agree with deviations/explanation",CONCATENATE("Agree with deviations/explanation - ",'Underwriting Requirements '!D19)))))</f>
        <v/>
      </c>
    </row>
    <row r="1107" spans="2:5" ht="13.5" thickBot="1">
      <c r="B1107" s="558"/>
      <c r="C1107" s="559"/>
    </row>
    <row r="1108" spans="2:5">
      <c r="B1108" s="398" t="s">
        <v>305</v>
      </c>
      <c r="C1108" s="399"/>
    </row>
    <row r="1109" spans="2:5" ht="15">
      <c r="B1109" s="413" t="s">
        <v>306</v>
      </c>
      <c r="C1109" s="414" t="s">
        <v>84</v>
      </c>
    </row>
    <row r="1110" spans="2:5">
      <c r="B1110" s="415" t="s">
        <v>88</v>
      </c>
      <c r="C1110" s="397" t="str">
        <f>'STD-Statutory States'!C7</f>
        <v>No</v>
      </c>
      <c r="E1110" s="368"/>
    </row>
    <row r="1111" spans="2:5">
      <c r="B1111" s="416" t="s">
        <v>89</v>
      </c>
      <c r="C1111" s="397" t="str">
        <f>'STD-Statutory States'!C8</f>
        <v>60% to $1,252 weekly
7/7/52</v>
      </c>
    </row>
    <row r="1112" spans="2:5" ht="25.5">
      <c r="B1112" s="415" t="s">
        <v>90</v>
      </c>
      <c r="C1112" s="397" t="str">
        <f>'STD-Statutory States'!C9</f>
        <v>State or Private Plan</v>
      </c>
    </row>
    <row r="1113" spans="2:5">
      <c r="B1113" s="415" t="s">
        <v>56</v>
      </c>
      <c r="C1113" s="397" t="str">
        <f>'STD-Statutory States'!C10</f>
        <v>None</v>
      </c>
    </row>
    <row r="1114" spans="2:5">
      <c r="B1114" s="415" t="s">
        <v>136</v>
      </c>
      <c r="C1114" s="397">
        <f>'STD-Statutory States'!C11</f>
        <v>0</v>
      </c>
    </row>
    <row r="1115" spans="2:5">
      <c r="B1115" s="415" t="s">
        <v>93</v>
      </c>
      <c r="C1115" s="397">
        <f>'STD-Statutory States'!C12</f>
        <v>0</v>
      </c>
    </row>
    <row r="1116" spans="2:5">
      <c r="B1116" s="415" t="s">
        <v>94</v>
      </c>
      <c r="C1116" s="397">
        <f>'STD-Statutory States'!C13</f>
        <v>0</v>
      </c>
    </row>
    <row r="1117" spans="2:5">
      <c r="B1117" s="415" t="s">
        <v>95</v>
      </c>
      <c r="C1117" s="397">
        <f>'STD-Statutory States'!C14</f>
        <v>0</v>
      </c>
    </row>
    <row r="1118" spans="2:5">
      <c r="B1118" s="415" t="s">
        <v>96</v>
      </c>
      <c r="C1118" s="397">
        <f>'STD-Statutory States'!C15</f>
        <v>0</v>
      </c>
    </row>
    <row r="1119" spans="2:5" ht="25.5">
      <c r="B1119" s="415" t="s">
        <v>97</v>
      </c>
      <c r="C1119" s="397">
        <f>'STD-Statutory States'!C16</f>
        <v>0</v>
      </c>
    </row>
    <row r="1120" spans="2:5" ht="38.25">
      <c r="B1120" s="415" t="s">
        <v>98</v>
      </c>
      <c r="C1120" s="397">
        <f>'STD-Statutory States'!C17</f>
        <v>0</v>
      </c>
    </row>
    <row r="1121" spans="2:5" ht="13.5" thickBot="1">
      <c r="B1121" s="417" t="s">
        <v>107</v>
      </c>
      <c r="C1121" s="418">
        <f>'STD-Statutory States'!C18</f>
        <v>0</v>
      </c>
    </row>
    <row r="1122" spans="2:5" ht="13.5" thickBot="1">
      <c r="C1122" s="419"/>
    </row>
    <row r="1123" spans="2:5" ht="15">
      <c r="B1123" s="420" t="s">
        <v>307</v>
      </c>
      <c r="C1123" s="421" t="s">
        <v>64</v>
      </c>
    </row>
    <row r="1124" spans="2:5">
      <c r="B1124" s="415" t="s">
        <v>88</v>
      </c>
      <c r="C1124" s="422" t="str">
        <f>IF('STD-Statutory States'!D7="", "", 'STD-Statutory States'!D7)</f>
        <v>No</v>
      </c>
      <c r="E1124" s="368"/>
    </row>
    <row r="1125" spans="2:5" ht="25.5">
      <c r="B1125" s="416" t="s">
        <v>89</v>
      </c>
      <c r="C1125" s="422" t="str">
        <f>IF('STD-Statutory States'!D8="", "", 'STD-Statutory States'!D8)</f>
        <v>58% to $632 weekly
7/7/26</v>
      </c>
    </row>
    <row r="1126" spans="2:5" ht="25.5">
      <c r="B1126" s="415" t="s">
        <v>90</v>
      </c>
      <c r="C1126" s="422" t="str">
        <f>IF('STD-Statutory States'!D9="", "", 'STD-Statutory States'!D9)</f>
        <v>Private Plan Only</v>
      </c>
    </row>
    <row r="1127" spans="2:5" ht="25.5">
      <c r="B1127" s="415" t="s">
        <v>56</v>
      </c>
      <c r="C1127" s="422" t="str">
        <f>IF('STD-Statutory States'!D10="", "", 'STD-Statutory States'!D10)</f>
        <v>Lesser of 50% up to 0.5% of Employee wages; or $4.76</v>
      </c>
    </row>
    <row r="1128" spans="2:5">
      <c r="B1128" s="415" t="s">
        <v>136</v>
      </c>
      <c r="C1128" s="422" t="str">
        <f>IF('STD-Statutory States'!D11="", "", 'STD-Statutory States'!D11)</f>
        <v/>
      </c>
    </row>
    <row r="1129" spans="2:5">
      <c r="B1129" s="415" t="s">
        <v>93</v>
      </c>
      <c r="C1129" s="422" t="str">
        <f>IF('STD-Statutory States'!D12="", "", 'STD-Statutory States'!D12)</f>
        <v/>
      </c>
    </row>
    <row r="1130" spans="2:5">
      <c r="B1130" s="415" t="s">
        <v>94</v>
      </c>
      <c r="C1130" s="422" t="str">
        <f>IF('STD-Statutory States'!D13="", "", 'STD-Statutory States'!D13)</f>
        <v/>
      </c>
    </row>
    <row r="1131" spans="2:5">
      <c r="B1131" s="415" t="s">
        <v>95</v>
      </c>
      <c r="C1131" s="422" t="str">
        <f>IF('STD-Statutory States'!D14="", "", 'STD-Statutory States'!D14)</f>
        <v/>
      </c>
    </row>
    <row r="1132" spans="2:5">
      <c r="B1132" s="415" t="s">
        <v>96</v>
      </c>
      <c r="C1132" s="422" t="str">
        <f>IF('STD-Statutory States'!D15="", "", 'STD-Statutory States'!D15)</f>
        <v/>
      </c>
    </row>
    <row r="1133" spans="2:5" ht="25.5">
      <c r="B1133" s="415" t="s">
        <v>97</v>
      </c>
      <c r="C1133" s="422" t="str">
        <f>IF('STD-Statutory States'!D16="", "", 'STD-Statutory States'!D16)</f>
        <v/>
      </c>
    </row>
    <row r="1134" spans="2:5" ht="38.25">
      <c r="B1134" s="415" t="s">
        <v>98</v>
      </c>
      <c r="C1134" s="422" t="str">
        <f>IF('STD-Statutory States'!D17="", "", 'STD-Statutory States'!D17)</f>
        <v/>
      </c>
    </row>
    <row r="1135" spans="2:5" ht="13.5" thickBot="1">
      <c r="B1135" s="417" t="s">
        <v>107</v>
      </c>
      <c r="C1135" s="423" t="str">
        <f>IF('STD-Statutory States'!D18="", "", 'STD-Statutory States'!D18)</f>
        <v/>
      </c>
    </row>
    <row r="1136" spans="2:5" ht="13.5" thickBot="1"/>
    <row r="1137" spans="2:5" ht="15">
      <c r="B1137" s="420" t="s">
        <v>308</v>
      </c>
      <c r="C1137" s="421" t="s">
        <v>85</v>
      </c>
    </row>
    <row r="1138" spans="2:5">
      <c r="B1138" s="415" t="s">
        <v>88</v>
      </c>
      <c r="C1138" s="422" t="str">
        <f>IF('STD-Statutory States'!E7="", "", 'STD-Statutory States'!E7)</f>
        <v>No</v>
      </c>
      <c r="E1138" s="368"/>
    </row>
    <row r="1139" spans="2:5" ht="25.5">
      <c r="B1139" s="416" t="s">
        <v>89</v>
      </c>
      <c r="C1139" s="422" t="str">
        <f>IF('STD-Statutory States'!E8="", "", 'STD-Statutory States'!E8)</f>
        <v>66.67% to $650 weekly
7/7/26</v>
      </c>
    </row>
    <row r="1140" spans="2:5" ht="25.5">
      <c r="B1140" s="415" t="s">
        <v>90</v>
      </c>
      <c r="C1140" s="422" t="str">
        <f>IF('STD-Statutory States'!E9="", "", 'STD-Statutory States'!E9)</f>
        <v>State or Private Plan</v>
      </c>
    </row>
    <row r="1141" spans="2:5" ht="25.5">
      <c r="B1141" s="415" t="s">
        <v>56</v>
      </c>
      <c r="C1141" s="422" t="str">
        <f>IF('STD-Statutory States'!E10="", "", 'STD-Statutory States'!E10)</f>
        <v>Employer's reserve balance % and the condition of the state disability fund</v>
      </c>
    </row>
    <row r="1142" spans="2:5">
      <c r="B1142" s="415" t="s">
        <v>136</v>
      </c>
      <c r="C1142" s="422" t="str">
        <f>IF('STD-Statutory States'!E11="", "", 'STD-Statutory States'!E11)</f>
        <v/>
      </c>
    </row>
    <row r="1143" spans="2:5">
      <c r="B1143" s="415" t="s">
        <v>93</v>
      </c>
      <c r="C1143" s="422" t="str">
        <f>IF('STD-Statutory States'!E12="", "", 'STD-Statutory States'!E12)</f>
        <v/>
      </c>
    </row>
    <row r="1144" spans="2:5">
      <c r="B1144" s="415" t="s">
        <v>94</v>
      </c>
      <c r="C1144" s="422" t="str">
        <f>IF('STD-Statutory States'!E13="", "", 'STD-Statutory States'!E13)</f>
        <v/>
      </c>
    </row>
    <row r="1145" spans="2:5">
      <c r="B1145" s="415" t="s">
        <v>95</v>
      </c>
      <c r="C1145" s="422" t="str">
        <f>IF('STD-Statutory States'!E14="", "", 'STD-Statutory States'!E14)</f>
        <v/>
      </c>
    </row>
    <row r="1146" spans="2:5">
      <c r="B1146" s="415" t="s">
        <v>96</v>
      </c>
      <c r="C1146" s="422" t="str">
        <f>IF('STD-Statutory States'!E15="", "", 'STD-Statutory States'!E15)</f>
        <v/>
      </c>
    </row>
    <row r="1147" spans="2:5" ht="25.5">
      <c r="B1147" s="415" t="s">
        <v>97</v>
      </c>
      <c r="C1147" s="422" t="str">
        <f>IF('STD-Statutory States'!E16="", "", 'STD-Statutory States'!E16)</f>
        <v/>
      </c>
    </row>
    <row r="1148" spans="2:5" ht="38.25">
      <c r="B1148" s="415" t="s">
        <v>98</v>
      </c>
      <c r="C1148" s="422" t="str">
        <f>IF('STD-Statutory States'!E17="", "", 'STD-Statutory States'!E17)</f>
        <v/>
      </c>
    </row>
    <row r="1149" spans="2:5" ht="13.5" thickBot="1">
      <c r="B1149" s="417" t="s">
        <v>107</v>
      </c>
      <c r="C1149" s="423" t="str">
        <f>IF('STD-Statutory States'!E18="", "", 'STD-Statutory States'!E18)</f>
        <v/>
      </c>
    </row>
    <row r="1150" spans="2:5" ht="13.5" thickBot="1"/>
    <row r="1151" spans="2:5" ht="15">
      <c r="B1151" s="420" t="s">
        <v>309</v>
      </c>
      <c r="C1151" s="421" t="s">
        <v>86</v>
      </c>
    </row>
    <row r="1152" spans="2:5">
      <c r="B1152" s="415" t="s">
        <v>88</v>
      </c>
      <c r="C1152" s="422" t="str">
        <f>IF('STD-Statutory States'!F7="", "", 'STD-Statutory States'!F7)</f>
        <v>No</v>
      </c>
      <c r="E1152" s="368"/>
    </row>
    <row r="1153" spans="2:5" ht="25.5">
      <c r="B1153" s="416" t="s">
        <v>89</v>
      </c>
      <c r="C1153" s="422" t="str">
        <f>IF('STD-Statutory States'!F8="", "", 'STD-Statutory States'!F8)</f>
        <v>50% to $170 weekly
7/7/26</v>
      </c>
    </row>
    <row r="1154" spans="2:5" ht="25.5">
      <c r="B1154" s="415" t="s">
        <v>90</v>
      </c>
      <c r="C1154" s="422" t="str">
        <f>IF('STD-Statutory States'!F9="", "", 'STD-Statutory States'!F9)</f>
        <v>Private Plan Only</v>
      </c>
    </row>
    <row r="1155" spans="2:5" ht="25.5">
      <c r="B1155" s="415" t="s">
        <v>56</v>
      </c>
      <c r="C1155" s="422" t="str">
        <f>IF('STD-Statutory States'!F10="", "", 'STD-Statutory States'!F10)</f>
        <v>Balance of cost exceeding employee contribution</v>
      </c>
    </row>
    <row r="1156" spans="2:5">
      <c r="B1156" s="415" t="s">
        <v>136</v>
      </c>
      <c r="C1156" s="422" t="str">
        <f>IF('STD-Statutory States'!F11="", "", 'STD-Statutory States'!F11)</f>
        <v/>
      </c>
    </row>
    <row r="1157" spans="2:5">
      <c r="B1157" s="415" t="s">
        <v>93</v>
      </c>
      <c r="C1157" s="422" t="str">
        <f>IF('STD-Statutory States'!F12="", "", 'STD-Statutory States'!F12)</f>
        <v/>
      </c>
    </row>
    <row r="1158" spans="2:5">
      <c r="B1158" s="415" t="s">
        <v>94</v>
      </c>
      <c r="C1158" s="422" t="str">
        <f>IF('STD-Statutory States'!F13="", "", 'STD-Statutory States'!F13)</f>
        <v/>
      </c>
    </row>
    <row r="1159" spans="2:5">
      <c r="B1159" s="415" t="s">
        <v>95</v>
      </c>
      <c r="C1159" s="422" t="str">
        <f>IF('STD-Statutory States'!F14="", "", 'STD-Statutory States'!F14)</f>
        <v/>
      </c>
    </row>
    <row r="1160" spans="2:5">
      <c r="B1160" s="415" t="s">
        <v>96</v>
      </c>
      <c r="C1160" s="422" t="str">
        <f>IF('STD-Statutory States'!F15="", "", 'STD-Statutory States'!F15)</f>
        <v/>
      </c>
    </row>
    <row r="1161" spans="2:5" ht="25.5">
      <c r="B1161" s="415" t="s">
        <v>97</v>
      </c>
      <c r="C1161" s="422" t="str">
        <f>IF('STD-Statutory States'!F16="", "", 'STD-Statutory States'!F16)</f>
        <v/>
      </c>
    </row>
    <row r="1162" spans="2:5" ht="38.25">
      <c r="B1162" s="415" t="s">
        <v>98</v>
      </c>
      <c r="C1162" s="422" t="str">
        <f>IF('STD-Statutory States'!F17="", "", 'STD-Statutory States'!F17)</f>
        <v/>
      </c>
    </row>
    <row r="1163" spans="2:5" ht="13.5" thickBot="1">
      <c r="B1163" s="417" t="s">
        <v>107</v>
      </c>
      <c r="C1163" s="423" t="str">
        <f>IF('STD-Statutory States'!F18="", "", 'STD-Statutory States'!F18)</f>
        <v/>
      </c>
    </row>
    <row r="1164" spans="2:5" ht="13.5" thickBot="1"/>
    <row r="1165" spans="2:5" ht="15">
      <c r="B1165" s="420" t="s">
        <v>310</v>
      </c>
      <c r="C1165" s="421" t="s">
        <v>63</v>
      </c>
    </row>
    <row r="1166" spans="2:5">
      <c r="B1166" s="415" t="s">
        <v>88</v>
      </c>
      <c r="C1166" s="422" t="str">
        <f>IF('STD-Statutory States'!G7="", "", 'STD-Statutory States'!G7)</f>
        <v>No</v>
      </c>
      <c r="E1166" s="368"/>
    </row>
    <row r="1167" spans="2:5" ht="25.5">
      <c r="B1167" s="416" t="s">
        <v>89</v>
      </c>
      <c r="C1167" s="422" t="str">
        <f>IF('STD-Statutory States'!G8="", "", 'STD-Statutory States'!G8)</f>
        <v>65% to $113 weekly ($55 for Ag workers)
7/7/26</v>
      </c>
    </row>
    <row r="1168" spans="2:5" ht="25.5">
      <c r="B1168" s="415" t="s">
        <v>90</v>
      </c>
      <c r="C1168" s="422" t="str">
        <f>IF('STD-Statutory States'!G9="", "", 'STD-Statutory States'!G9)</f>
        <v>State or Private Plan</v>
      </c>
    </row>
    <row r="1169" spans="2:3" ht="25.5">
      <c r="B1169" s="415" t="s">
        <v>56</v>
      </c>
      <c r="C1169" s="422" t="str">
        <f>IF('STD-Statutory States'!G10="", "", 'STD-Statutory States'!G10)</f>
        <v>0.6% of workers' wages up to $9,000 less employee contributions</v>
      </c>
    </row>
    <row r="1170" spans="2:3">
      <c r="B1170" s="415" t="s">
        <v>136</v>
      </c>
      <c r="C1170" s="422" t="str">
        <f>IF('STD-Statutory States'!G11="", "", 'STD-Statutory States'!G11)</f>
        <v/>
      </c>
    </row>
    <row r="1171" spans="2:3">
      <c r="B1171" s="415" t="s">
        <v>93</v>
      </c>
      <c r="C1171" s="422" t="str">
        <f>IF('STD-Statutory States'!G12="", "", 'STD-Statutory States'!G12)</f>
        <v/>
      </c>
    </row>
    <row r="1172" spans="2:3">
      <c r="B1172" s="415" t="s">
        <v>94</v>
      </c>
      <c r="C1172" s="422" t="str">
        <f>IF('STD-Statutory States'!G13="", "", 'STD-Statutory States'!G13)</f>
        <v/>
      </c>
    </row>
    <row r="1173" spans="2:3">
      <c r="B1173" s="415" t="s">
        <v>95</v>
      </c>
      <c r="C1173" s="422" t="str">
        <f>IF('STD-Statutory States'!G14="", "", 'STD-Statutory States'!G14)</f>
        <v/>
      </c>
    </row>
    <row r="1174" spans="2:3">
      <c r="B1174" s="415" t="s">
        <v>96</v>
      </c>
      <c r="C1174" s="422" t="str">
        <f>IF('STD-Statutory States'!G15="", "", 'STD-Statutory States'!G15)</f>
        <v/>
      </c>
    </row>
    <row r="1175" spans="2:3" ht="25.5">
      <c r="B1175" s="415" t="s">
        <v>97</v>
      </c>
      <c r="C1175" s="422" t="str">
        <f>IF('STD-Statutory States'!G16="", "", 'STD-Statutory States'!G16)</f>
        <v/>
      </c>
    </row>
    <row r="1176" spans="2:3" ht="38.25">
      <c r="B1176" s="415" t="s">
        <v>98</v>
      </c>
      <c r="C1176" s="422" t="str">
        <f>IF('STD-Statutory States'!G17="", "", 'STD-Statutory States'!G17)</f>
        <v/>
      </c>
    </row>
    <row r="1177" spans="2:3" ht="13.5" thickBot="1">
      <c r="B1177" s="417" t="s">
        <v>107</v>
      </c>
      <c r="C1177" s="423" t="str">
        <f>IF('STD-Statutory States'!G18="", "", 'STD-Statutory States'!G18)</f>
        <v/>
      </c>
    </row>
    <row r="1178" spans="2:3" ht="13.5" thickBot="1"/>
    <row r="1179" spans="2:3" ht="15">
      <c r="B1179" s="420" t="s">
        <v>311</v>
      </c>
      <c r="C1179" s="421" t="s">
        <v>87</v>
      </c>
    </row>
    <row r="1180" spans="2:3">
      <c r="B1180" s="415" t="s">
        <v>88</v>
      </c>
      <c r="C1180" s="422" t="str">
        <f>IF('STD-Statutory States'!H7="", "", 'STD-Statutory States'!H7)</f>
        <v>N/A</v>
      </c>
    </row>
    <row r="1181" spans="2:3" ht="38.25">
      <c r="B1181" s="416" t="s">
        <v>89</v>
      </c>
      <c r="C1181" s="422" t="str">
        <f>IF('STD-Statutory States'!H8="", "", 'STD-Statutory States'!H8)</f>
        <v>4.62% of highest quarterly earnings in the base period to $852 weekly 
0/0/30</v>
      </c>
    </row>
    <row r="1182" spans="2:3" ht="25.5">
      <c r="B1182" s="415" t="s">
        <v>90</v>
      </c>
      <c r="C1182" s="422" t="str">
        <f>IF('STD-Statutory States'!H9="", "", 'STD-Statutory States'!H9)</f>
        <v>State Plan Only</v>
      </c>
    </row>
    <row r="1183" spans="2:3">
      <c r="B1183" s="415" t="s">
        <v>56</v>
      </c>
      <c r="C1183" s="422" t="str">
        <f>IF('STD-Statutory States'!H10="", "", 'STD-Statutory States'!H10)</f>
        <v>None</v>
      </c>
    </row>
    <row r="1184" spans="2:3">
      <c r="B1184" s="415" t="s">
        <v>136</v>
      </c>
      <c r="C1184" s="422" t="str">
        <f>IF('STD-Statutory States'!H11="", "", 'STD-Statutory States'!H11)</f>
        <v>N/A</v>
      </c>
    </row>
    <row r="1185" spans="2:3">
      <c r="B1185" s="415" t="s">
        <v>93</v>
      </c>
      <c r="C1185" s="422" t="str">
        <f>IF('STD-Statutory States'!H12="", "", 'STD-Statutory States'!H12)</f>
        <v/>
      </c>
    </row>
    <row r="1186" spans="2:3">
      <c r="B1186" s="415" t="s">
        <v>94</v>
      </c>
      <c r="C1186" s="422" t="str">
        <f>IF('STD-Statutory States'!H13="", "", 'STD-Statutory States'!H13)</f>
        <v/>
      </c>
    </row>
    <row r="1187" spans="2:3">
      <c r="B1187" s="415" t="s">
        <v>95</v>
      </c>
      <c r="C1187" s="422" t="str">
        <f>IF('STD-Statutory States'!H14="", "", 'STD-Statutory States'!H14)</f>
        <v/>
      </c>
    </row>
    <row r="1188" spans="2:3">
      <c r="B1188" s="415" t="s">
        <v>96</v>
      </c>
      <c r="C1188" s="422" t="str">
        <f>IF('STD-Statutory States'!H15="", "", 'STD-Statutory States'!H15)</f>
        <v/>
      </c>
    </row>
    <row r="1189" spans="2:3" ht="25.5">
      <c r="B1189" s="415" t="s">
        <v>97</v>
      </c>
      <c r="C1189" s="422" t="str">
        <f>IF('STD-Statutory States'!H16="", "", 'STD-Statutory States'!H16)</f>
        <v/>
      </c>
    </row>
    <row r="1190" spans="2:3" ht="38.25">
      <c r="B1190" s="415" t="s">
        <v>98</v>
      </c>
      <c r="C1190" s="422" t="str">
        <f>IF('STD-Statutory States'!H17="", "", 'STD-Statutory States'!H17)</f>
        <v/>
      </c>
    </row>
    <row r="1191" spans="2:3" ht="13.5" thickBot="1">
      <c r="B1191" s="417" t="s">
        <v>107</v>
      </c>
      <c r="C1191" s="423" t="str">
        <f>IF('STD-Statutory States'!H18="", "", 'STD-Statutory States'!H18)</f>
        <v/>
      </c>
    </row>
    <row r="1192" spans="2:3" s="309" customFormat="1">
      <c r="B1192" s="424"/>
      <c r="C1192" s="425"/>
    </row>
    <row r="1193" spans="2:3" ht="13.5" thickBot="1">
      <c r="B1193" s="417" t="s">
        <v>317</v>
      </c>
      <c r="C1193" s="423" t="str">
        <f>IF('STD-Statutory States'!D34="","",'STD-Statutory States'!D34)</f>
        <v/>
      </c>
    </row>
    <row r="1194" spans="2:3" ht="13.5" thickBot="1"/>
    <row r="1195" spans="2:3" ht="17.25" thickBot="1">
      <c r="B1195" s="389" t="s">
        <v>300</v>
      </c>
      <c r="C1195" s="390"/>
    </row>
    <row r="1196" spans="2:3">
      <c r="B1196" s="381" t="s">
        <v>290</v>
      </c>
      <c r="C1196" s="384">
        <f>IF('Basic Life_AD&amp;D'!C59="", "", 'Basic Life_AD&amp;D'!C59)</f>
        <v>0</v>
      </c>
    </row>
    <row r="1197" spans="2:3">
      <c r="B1197" s="381" t="s">
        <v>291</v>
      </c>
      <c r="C1197" s="384">
        <f>IF('Basic Life_AD&amp;D'!D59="", "", 'Basic Life_AD&amp;D'!D59)</f>
        <v>0</v>
      </c>
    </row>
    <row r="1198" spans="2:3" ht="9" customHeight="1">
      <c r="B1198" s="383"/>
      <c r="C1198" s="385"/>
    </row>
    <row r="1199" spans="2:3">
      <c r="B1199" s="381" t="s">
        <v>292</v>
      </c>
      <c r="C1199" s="384">
        <f>IF('Vol Term Life'!C119="", "", 'Vol Term Life'!C119)</f>
        <v>0</v>
      </c>
    </row>
    <row r="1200" spans="2:3">
      <c r="B1200" s="381" t="s">
        <v>293</v>
      </c>
      <c r="C1200" s="384">
        <f>IF('Vol Term Life'!D119="", "", 'Vol Term Life'!D119)</f>
        <v>0</v>
      </c>
    </row>
    <row r="1201" spans="2:3" ht="9" customHeight="1">
      <c r="B1201" s="383"/>
      <c r="C1201" s="385"/>
    </row>
    <row r="1202" spans="2:3">
      <c r="B1202" s="381" t="s">
        <v>294</v>
      </c>
      <c r="C1202" s="384">
        <f>IF('VAD&amp;D'!C44="", "", 'VAD&amp;D'!C44)</f>
        <v>0</v>
      </c>
    </row>
    <row r="1203" spans="2:3">
      <c r="B1203" s="381" t="s">
        <v>295</v>
      </c>
      <c r="C1203" s="384">
        <f>IF('VAD&amp;D'!D44="", "", 'VAD&amp;D'!D44)</f>
        <v>0</v>
      </c>
    </row>
    <row r="1204" spans="2:3" ht="9" customHeight="1">
      <c r="B1204" s="383"/>
      <c r="C1204" s="385"/>
    </row>
    <row r="1205" spans="2:3">
      <c r="B1205" s="381" t="s">
        <v>297</v>
      </c>
      <c r="C1205" s="384">
        <f>IF(LTD!C89="", "", LTD!C89)</f>
        <v>0</v>
      </c>
    </row>
    <row r="1206" spans="2:3">
      <c r="B1206" s="381" t="s">
        <v>296</v>
      </c>
      <c r="C1206" s="384">
        <f>IF(LTD!D89="", "", LTD!D89)</f>
        <v>0</v>
      </c>
    </row>
    <row r="1207" spans="2:3" ht="9" customHeight="1">
      <c r="B1207" s="383"/>
      <c r="C1207" s="385"/>
    </row>
    <row r="1208" spans="2:3">
      <c r="B1208" s="381" t="s">
        <v>298</v>
      </c>
      <c r="C1208" s="384">
        <f>IF('Vol STD '!C88="", "", 'Vol STD '!C88)</f>
        <v>0</v>
      </c>
    </row>
    <row r="1209" spans="2:3" ht="13.5" thickBot="1">
      <c r="B1209" s="382" t="s">
        <v>299</v>
      </c>
      <c r="C1209" s="386">
        <f>IF('Vol STD '!D88="", "", 'Vol STD '!D88)</f>
        <v>0</v>
      </c>
    </row>
    <row r="1210" spans="2:3" ht="9" customHeight="1">
      <c r="B1210" s="383"/>
      <c r="C1210" s="385"/>
    </row>
    <row r="1211" spans="2:3">
      <c r="B1211" s="381" t="s">
        <v>349</v>
      </c>
      <c r="C1211" s="384" t="str">
        <f>IF('STD-Statutory States'!C37="","",'STD-Statutory States'!C37)</f>
        <v/>
      </c>
    </row>
    <row r="1212" spans="2:3" ht="13.5" thickBot="1">
      <c r="B1212" s="382" t="s">
        <v>350</v>
      </c>
      <c r="C1212" s="386" t="str">
        <f>IF('STD-Statutory States'!D37="","",'STD-Statutory States'!D37)</f>
        <v/>
      </c>
    </row>
  </sheetData>
  <pageMargins left="0.7" right="0.7" top="0.75" bottom="0.75" header="0.3" footer="0.3"/>
  <ignoredErrors>
    <ignoredError sqref="C49" formula="1"/>
  </ignoredErrors>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A1:M212"/>
  <sheetViews>
    <sheetView zoomScale="85" zoomScaleNormal="85" workbookViewId="0">
      <selection activeCell="J213" sqref="J213"/>
    </sheetView>
  </sheetViews>
  <sheetFormatPr defaultColWidth="0" defaultRowHeight="12.75"/>
  <cols>
    <col min="1" max="1" width="13.85546875" style="563" customWidth="1"/>
    <col min="2" max="2" width="13.85546875" style="690" customWidth="1"/>
    <col min="3" max="3" width="13.85546875" style="691" customWidth="1"/>
    <col min="4" max="4" width="2.7109375" style="498" customWidth="1"/>
    <col min="5" max="5" width="40.140625" style="18" customWidth="1"/>
    <col min="6" max="6" width="20.7109375" style="135" customWidth="1"/>
    <col min="7" max="7" width="26.42578125" style="135" bestFit="1" customWidth="1"/>
    <col min="8" max="8" width="15.7109375" style="135" customWidth="1"/>
    <col min="9" max="11" width="20.7109375" style="135" customWidth="1"/>
    <col min="12" max="12" width="2.7109375" style="500" customWidth="1"/>
    <col min="13" max="13" width="9" hidden="1" customWidth="1"/>
    <col min="14" max="16384" width="1.5703125" hidden="1"/>
  </cols>
  <sheetData>
    <row r="1" spans="1:13" s="500" customFormat="1" ht="27.95" customHeight="1" thickBot="1">
      <c r="A1" s="1198" t="s">
        <v>380</v>
      </c>
      <c r="B1" s="1196" t="s">
        <v>371</v>
      </c>
      <c r="C1" s="1197"/>
      <c r="D1" s="498"/>
      <c r="E1" s="501"/>
      <c r="F1" s="502"/>
      <c r="G1" s="502"/>
      <c r="H1" s="502"/>
      <c r="I1" s="502"/>
      <c r="J1" s="502"/>
      <c r="K1" s="502"/>
    </row>
    <row r="2" spans="1:13" ht="28.9" customHeight="1" thickBot="1">
      <c r="A2" s="1199"/>
      <c r="B2" s="694" t="s">
        <v>378</v>
      </c>
      <c r="C2" s="695" t="s">
        <v>377</v>
      </c>
      <c r="E2" s="1193" t="s">
        <v>341</v>
      </c>
      <c r="F2" s="1194"/>
      <c r="G2" s="1194"/>
      <c r="H2" s="1194"/>
      <c r="I2" s="1194"/>
      <c r="J2" s="1194"/>
      <c r="K2" s="1195"/>
      <c r="L2" s="499"/>
    </row>
    <row r="3" spans="1:13" ht="13.5" customHeight="1" thickBot="1">
      <c r="E3" s="1192"/>
      <c r="F3" s="1192"/>
      <c r="G3" s="1192"/>
      <c r="H3" s="1192"/>
      <c r="I3" s="1192"/>
      <c r="J3" s="1192"/>
      <c r="K3" s="1192"/>
      <c r="L3" s="499"/>
    </row>
    <row r="4" spans="1:13" ht="15.75">
      <c r="E4" s="528" t="s">
        <v>338</v>
      </c>
      <c r="F4" s="529" t="s">
        <v>126</v>
      </c>
      <c r="G4" s="530" t="s">
        <v>257</v>
      </c>
      <c r="H4" s="426"/>
      <c r="I4" s="426"/>
      <c r="J4" s="426"/>
      <c r="K4" s="426"/>
      <c r="L4" s="499"/>
    </row>
    <row r="5" spans="1:13" ht="15" customHeight="1">
      <c r="E5" s="527" t="s">
        <v>339</v>
      </c>
      <c r="F5" s="684">
        <f>SUMIFS($G$181:$G$208,$F$181:$F$208,"Employer*")</f>
        <v>5986515.5402400009</v>
      </c>
      <c r="G5" s="685" t="e">
        <f>SUMIFS($H$181:$H$208,$F$181:$F$208,"Employer*")</f>
        <v>#VALUE!</v>
      </c>
      <c r="H5" s="426"/>
      <c r="I5" s="426"/>
      <c r="J5" s="426"/>
      <c r="K5" s="426"/>
      <c r="L5" s="499"/>
    </row>
    <row r="6" spans="1:13" ht="16.5" thickBot="1">
      <c r="E6" s="526" t="s">
        <v>340</v>
      </c>
      <c r="F6" s="686">
        <f>SUMIFS($G$181:$G$208,$F$181:$F$208,"Employee*")</f>
        <v>343683.85116000008</v>
      </c>
      <c r="G6" s="687">
        <f>SUMIFS($H$181:$H$208,$F$181:$F$208,"Employee*")</f>
        <v>0</v>
      </c>
      <c r="H6" s="426"/>
      <c r="I6" s="426"/>
      <c r="J6" s="426"/>
      <c r="K6" s="426"/>
      <c r="L6" s="499"/>
    </row>
    <row r="7" spans="1:13" ht="13.5" thickBot="1">
      <c r="E7" s="524"/>
      <c r="F7" s="525"/>
      <c r="G7" s="525"/>
      <c r="H7" s="525"/>
      <c r="I7" s="525"/>
      <c r="J7" s="525"/>
      <c r="K7" s="525"/>
      <c r="L7" s="499"/>
      <c r="M7" s="127"/>
    </row>
    <row r="8" spans="1:13" ht="15.75">
      <c r="A8" s="564" t="s">
        <v>352</v>
      </c>
      <c r="B8" s="692" t="b">
        <f>J11='Basic Life_AD&amp;D'!C40</f>
        <v>1</v>
      </c>
      <c r="C8" s="693" t="b">
        <f>K11='Basic Life_AD&amp;D'!F40</f>
        <v>1</v>
      </c>
      <c r="D8" s="562"/>
      <c r="E8" s="503" t="s">
        <v>344</v>
      </c>
      <c r="F8" s="504" t="s">
        <v>2</v>
      </c>
      <c r="G8" s="504" t="s">
        <v>8</v>
      </c>
      <c r="H8" s="505" t="s">
        <v>100</v>
      </c>
      <c r="I8" s="505" t="s">
        <v>219</v>
      </c>
      <c r="J8" s="505" t="s">
        <v>218</v>
      </c>
      <c r="K8" s="506" t="s">
        <v>217</v>
      </c>
    </row>
    <row r="9" spans="1:13">
      <c r="E9" s="507" t="s">
        <v>9</v>
      </c>
      <c r="F9" s="129">
        <f>'Basic Life_AD&amp;D'!D38</f>
        <v>3622</v>
      </c>
      <c r="G9" s="137">
        <f>'Basic Life_AD&amp;D'!E38</f>
        <v>345746000</v>
      </c>
      <c r="H9" s="531">
        <f>'Basic Life_AD&amp;D'!C38</f>
        <v>0.16700000000000001</v>
      </c>
      <c r="I9" s="531">
        <f>'Basic Life_AD&amp;D'!F38</f>
        <v>0</v>
      </c>
      <c r="J9" s="131">
        <f>($G$9/1000*H9)*12</f>
        <v>692874.98400000005</v>
      </c>
      <c r="K9" s="508">
        <f>($G$9/1000*I9)*12</f>
        <v>0</v>
      </c>
    </row>
    <row r="10" spans="1:13">
      <c r="E10" s="507" t="s">
        <v>78</v>
      </c>
      <c r="F10" s="129">
        <f>'Basic Life_AD&amp;D'!D39</f>
        <v>3622</v>
      </c>
      <c r="G10" s="137">
        <f>'Basic Life_AD&amp;D'!E39</f>
        <v>345746000</v>
      </c>
      <c r="H10" s="531">
        <f>'Basic Life_AD&amp;D'!C39</f>
        <v>0.02</v>
      </c>
      <c r="I10" s="531">
        <f>'Basic Life_AD&amp;D'!F39</f>
        <v>0</v>
      </c>
      <c r="J10" s="131">
        <f>($G$10/1000*H10)*12</f>
        <v>82979.040000000008</v>
      </c>
      <c r="K10" s="508">
        <f>($G$10/1000*I10)*12</f>
        <v>0</v>
      </c>
    </row>
    <row r="11" spans="1:13" ht="15.75">
      <c r="E11" s="509" t="s">
        <v>67</v>
      </c>
      <c r="F11" s="132" t="s">
        <v>167</v>
      </c>
      <c r="G11" s="132" t="s">
        <v>167</v>
      </c>
      <c r="H11" s="531">
        <f>SUM(H9:H10)</f>
        <v>0.187</v>
      </c>
      <c r="I11" s="531">
        <f>SUM(I9:I10)</f>
        <v>0</v>
      </c>
      <c r="J11" s="131">
        <f>SUM(J9:J10)</f>
        <v>775854.02400000009</v>
      </c>
      <c r="K11" s="508">
        <f>SUM(K9:K10)</f>
        <v>0</v>
      </c>
    </row>
    <row r="12" spans="1:13" s="126" customFormat="1" ht="12.75" customHeight="1">
      <c r="A12" s="563"/>
      <c r="B12" s="690"/>
      <c r="C12" s="691"/>
      <c r="D12" s="498"/>
      <c r="E12" s="509"/>
      <c r="F12" s="130"/>
      <c r="G12" s="130"/>
      <c r="H12" s="130"/>
      <c r="I12" s="130"/>
      <c r="J12" s="532" t="s">
        <v>255</v>
      </c>
      <c r="K12" s="510">
        <f>IFERROR(K11/J11-1,"-")</f>
        <v>-1</v>
      </c>
      <c r="L12" s="500"/>
    </row>
    <row r="13" spans="1:13" s="126" customFormat="1" ht="12.75" customHeight="1">
      <c r="A13" s="563"/>
      <c r="B13" s="690"/>
      <c r="C13" s="691"/>
      <c r="D13" s="498"/>
      <c r="E13" s="507"/>
      <c r="F13" s="130"/>
      <c r="G13" s="130"/>
      <c r="H13" s="130"/>
      <c r="I13" s="130"/>
      <c r="J13" s="533" t="s">
        <v>256</v>
      </c>
      <c r="K13" s="511">
        <f>K11-J11</f>
        <v>-775854.02400000009</v>
      </c>
      <c r="L13" s="500"/>
    </row>
    <row r="14" spans="1:13" s="126" customFormat="1" ht="12.75" customHeight="1">
      <c r="A14" s="563"/>
      <c r="B14" s="690"/>
      <c r="C14" s="691"/>
      <c r="D14" s="498"/>
      <c r="E14" s="699"/>
      <c r="F14" s="700"/>
      <c r="G14" s="700"/>
      <c r="H14" s="700"/>
      <c r="I14" s="700"/>
      <c r="J14" s="701"/>
      <c r="K14" s="702"/>
      <c r="L14" s="500"/>
    </row>
    <row r="15" spans="1:13" ht="15.75">
      <c r="A15" s="564" t="s">
        <v>353</v>
      </c>
      <c r="B15" s="692" t="b">
        <f>J18='Basic Life_AD&amp;D'!C47</f>
        <v>1</v>
      </c>
      <c r="C15" s="693" t="b">
        <f>K18='Basic Life_AD&amp;D'!F47</f>
        <v>1</v>
      </c>
      <c r="D15" s="562"/>
      <c r="E15" s="509" t="s">
        <v>345</v>
      </c>
      <c r="F15" s="142" t="s">
        <v>2</v>
      </c>
      <c r="G15" s="142" t="s">
        <v>8</v>
      </c>
      <c r="H15" s="143" t="s">
        <v>100</v>
      </c>
      <c r="I15" s="143" t="s">
        <v>219</v>
      </c>
      <c r="J15" s="143" t="s">
        <v>218</v>
      </c>
      <c r="K15" s="512" t="s">
        <v>217</v>
      </c>
    </row>
    <row r="16" spans="1:13">
      <c r="E16" s="507" t="s">
        <v>9</v>
      </c>
      <c r="F16" s="129">
        <f>'Basic Life_AD&amp;D'!D45</f>
        <v>3622</v>
      </c>
      <c r="G16" s="137">
        <f>'Basic Life_AD&amp;D'!E45</f>
        <v>518264500</v>
      </c>
      <c r="H16" s="531">
        <f>'Basic Life_AD&amp;D'!C45</f>
        <v>0</v>
      </c>
      <c r="I16" s="531">
        <f>'Basic Life_AD&amp;D'!F45</f>
        <v>0</v>
      </c>
      <c r="J16" s="131">
        <f>($G$16/1000*H16)*12</f>
        <v>0</v>
      </c>
      <c r="K16" s="508">
        <f>($G$16/1000*I16)*12</f>
        <v>0</v>
      </c>
    </row>
    <row r="17" spans="1:12">
      <c r="E17" s="507" t="s">
        <v>78</v>
      </c>
      <c r="F17" s="129">
        <f>'Basic Life_AD&amp;D'!D46</f>
        <v>3622</v>
      </c>
      <c r="G17" s="137">
        <f>'Basic Life_AD&amp;D'!E46</f>
        <v>518264500</v>
      </c>
      <c r="H17" s="531">
        <f>'Basic Life_AD&amp;D'!C46</f>
        <v>0</v>
      </c>
      <c r="I17" s="531">
        <f>'Basic Life_AD&amp;D'!F46</f>
        <v>0</v>
      </c>
      <c r="J17" s="131">
        <f>($G$17/1000*H17)*12</f>
        <v>0</v>
      </c>
      <c r="K17" s="508">
        <f>($G$17/1000*I17)*12</f>
        <v>0</v>
      </c>
    </row>
    <row r="18" spans="1:12" ht="15.75">
      <c r="E18" s="509" t="s">
        <v>67</v>
      </c>
      <c r="F18" s="132" t="s">
        <v>167</v>
      </c>
      <c r="G18" s="132" t="s">
        <v>167</v>
      </c>
      <c r="H18" s="531">
        <f>SUM(H16:H17)</f>
        <v>0</v>
      </c>
      <c r="I18" s="531">
        <f>SUM(I16:I17)</f>
        <v>0</v>
      </c>
      <c r="J18" s="131">
        <f>SUM(J16:J17)</f>
        <v>0</v>
      </c>
      <c r="K18" s="508">
        <f>SUM(K16:K17)</f>
        <v>0</v>
      </c>
    </row>
    <row r="19" spans="1:12" s="126" customFormat="1" ht="12.75" customHeight="1">
      <c r="A19" s="563"/>
      <c r="B19" s="690"/>
      <c r="C19" s="691"/>
      <c r="D19" s="498"/>
      <c r="E19" s="509"/>
      <c r="F19" s="130"/>
      <c r="G19" s="130"/>
      <c r="H19" s="130"/>
      <c r="I19" s="130"/>
      <c r="J19" s="532" t="s">
        <v>255</v>
      </c>
      <c r="K19" s="510" t="str">
        <f>IFERROR(K18/J18-1,"-")</f>
        <v>-</v>
      </c>
      <c r="L19" s="500"/>
    </row>
    <row r="20" spans="1:12" s="126" customFormat="1" ht="12.75" customHeight="1">
      <c r="A20" s="563"/>
      <c r="B20" s="690"/>
      <c r="C20" s="691"/>
      <c r="D20" s="498"/>
      <c r="E20" s="507"/>
      <c r="F20" s="130"/>
      <c r="G20" s="130"/>
      <c r="H20" s="130"/>
      <c r="I20" s="130"/>
      <c r="J20" s="533" t="s">
        <v>256</v>
      </c>
      <c r="K20" s="511">
        <f>K18-J18</f>
        <v>0</v>
      </c>
      <c r="L20" s="500"/>
    </row>
    <row r="21" spans="1:12" s="126" customFormat="1" ht="12.75" customHeight="1">
      <c r="A21" s="563"/>
      <c r="B21" s="690"/>
      <c r="C21" s="691"/>
      <c r="D21" s="498"/>
      <c r="E21" s="507"/>
      <c r="F21" s="130"/>
      <c r="G21" s="130"/>
      <c r="H21" s="130"/>
      <c r="I21" s="130"/>
      <c r="J21" s="560"/>
      <c r="K21" s="561"/>
      <c r="L21" s="500"/>
    </row>
    <row r="22" spans="1:12" ht="15.75">
      <c r="A22" s="564" t="s">
        <v>354</v>
      </c>
      <c r="B22" s="692" t="b">
        <f>J36='Vol Term Life'!C55</f>
        <v>1</v>
      </c>
      <c r="C22" s="693" t="b">
        <f>K36='Vol Term Life'!F55</f>
        <v>1</v>
      </c>
      <c r="D22" s="562"/>
      <c r="E22" s="509" t="s">
        <v>220</v>
      </c>
      <c r="F22" s="142" t="s">
        <v>2</v>
      </c>
      <c r="G22" s="142" t="s">
        <v>8</v>
      </c>
      <c r="H22" s="143" t="s">
        <v>100</v>
      </c>
      <c r="I22" s="143" t="s">
        <v>219</v>
      </c>
      <c r="J22" s="143" t="s">
        <v>218</v>
      </c>
      <c r="K22" s="512" t="s">
        <v>217</v>
      </c>
    </row>
    <row r="23" spans="1:12">
      <c r="E23" s="513" t="s">
        <v>198</v>
      </c>
      <c r="F23" s="129">
        <f>'Vol Term Life'!D41</f>
        <v>26</v>
      </c>
      <c r="G23" s="137">
        <f>'Vol Term Life'!E41</f>
        <v>1180000</v>
      </c>
      <c r="H23" s="531">
        <f>'Vol Term Life'!C41</f>
        <v>0.05</v>
      </c>
      <c r="I23" s="531">
        <f>'Vol Term Life'!F41</f>
        <v>0</v>
      </c>
      <c r="J23" s="131">
        <f>(G23/1000*H23)*12</f>
        <v>708</v>
      </c>
      <c r="K23" s="508">
        <f>(G23/1000*I23)*12</f>
        <v>0</v>
      </c>
    </row>
    <row r="24" spans="1:12">
      <c r="E24" s="513" t="s">
        <v>16</v>
      </c>
      <c r="F24" s="129">
        <f>'Vol Term Life'!D42</f>
        <v>64</v>
      </c>
      <c r="G24" s="137">
        <f>'Vol Term Life'!E42</f>
        <v>3180000</v>
      </c>
      <c r="H24" s="531">
        <f>'Vol Term Life'!C42</f>
        <v>0.05</v>
      </c>
      <c r="I24" s="531">
        <f>'Vol Term Life'!F42</f>
        <v>0</v>
      </c>
      <c r="J24" s="131">
        <f t="shared" ref="J24:J35" si="0">(G24/1000*H24)*12</f>
        <v>1908</v>
      </c>
      <c r="K24" s="508">
        <f t="shared" ref="K24:K35" si="1">(G24/1000*I24)*12</f>
        <v>0</v>
      </c>
    </row>
    <row r="25" spans="1:12">
      <c r="E25" s="513" t="s">
        <v>17</v>
      </c>
      <c r="F25" s="129">
        <f>'Vol Term Life'!D43</f>
        <v>124</v>
      </c>
      <c r="G25" s="137">
        <f>'Vol Term Life'!E43</f>
        <v>6850000</v>
      </c>
      <c r="H25" s="531">
        <f>'Vol Term Life'!C43</f>
        <v>7.5999999999999998E-2</v>
      </c>
      <c r="I25" s="531">
        <f>'Vol Term Life'!F43</f>
        <v>0</v>
      </c>
      <c r="J25" s="131">
        <f t="shared" si="0"/>
        <v>6247.2000000000007</v>
      </c>
      <c r="K25" s="508">
        <f t="shared" si="1"/>
        <v>0</v>
      </c>
    </row>
    <row r="26" spans="1:12">
      <c r="E26" s="513" t="s">
        <v>18</v>
      </c>
      <c r="F26" s="129">
        <f>'Vol Term Life'!D44</f>
        <v>183</v>
      </c>
      <c r="G26" s="137">
        <f>'Vol Term Life'!E44</f>
        <v>13050000</v>
      </c>
      <c r="H26" s="531">
        <f>'Vol Term Life'!C44</f>
        <v>8.5999999999999993E-2</v>
      </c>
      <c r="I26" s="531">
        <f>'Vol Term Life'!F44</f>
        <v>0</v>
      </c>
      <c r="J26" s="131">
        <f t="shared" si="0"/>
        <v>13467.599999999999</v>
      </c>
      <c r="K26" s="508">
        <f t="shared" si="1"/>
        <v>0</v>
      </c>
    </row>
    <row r="27" spans="1:12">
      <c r="E27" s="513" t="s">
        <v>19</v>
      </c>
      <c r="F27" s="129">
        <f>'Vol Term Life'!D45</f>
        <v>206</v>
      </c>
      <c r="G27" s="137">
        <f>'Vol Term Life'!E45</f>
        <v>15140000</v>
      </c>
      <c r="H27" s="531">
        <f>'Vol Term Life'!C45</f>
        <v>9.5000000000000001E-2</v>
      </c>
      <c r="I27" s="531">
        <f>'Vol Term Life'!F45</f>
        <v>0</v>
      </c>
      <c r="J27" s="131">
        <f t="shared" si="0"/>
        <v>17259.599999999999</v>
      </c>
      <c r="K27" s="508">
        <f t="shared" si="1"/>
        <v>0</v>
      </c>
    </row>
    <row r="28" spans="1:12">
      <c r="E28" s="513" t="s">
        <v>20</v>
      </c>
      <c r="F28" s="129">
        <f>'Vol Term Life'!D46</f>
        <v>186</v>
      </c>
      <c r="G28" s="137">
        <f>'Vol Term Life'!E46</f>
        <v>14070000</v>
      </c>
      <c r="H28" s="531">
        <f>'Vol Term Life'!C46</f>
        <v>0.14299999999999999</v>
      </c>
      <c r="I28" s="531">
        <f>'Vol Term Life'!F46</f>
        <v>0</v>
      </c>
      <c r="J28" s="131">
        <f t="shared" si="0"/>
        <v>24144.119999999995</v>
      </c>
      <c r="K28" s="508">
        <f t="shared" si="1"/>
        <v>0</v>
      </c>
    </row>
    <row r="29" spans="1:12">
      <c r="E29" s="513" t="s">
        <v>21</v>
      </c>
      <c r="F29" s="129">
        <f>'Vol Term Life'!D47</f>
        <v>198</v>
      </c>
      <c r="G29" s="137">
        <f>'Vol Term Life'!E47</f>
        <v>15680000</v>
      </c>
      <c r="H29" s="531">
        <f>'Vol Term Life'!C47</f>
        <v>0.219</v>
      </c>
      <c r="I29" s="531">
        <f>'Vol Term Life'!F47</f>
        <v>0</v>
      </c>
      <c r="J29" s="131">
        <f t="shared" si="0"/>
        <v>41207.040000000001</v>
      </c>
      <c r="K29" s="508">
        <f t="shared" si="1"/>
        <v>0</v>
      </c>
    </row>
    <row r="30" spans="1:12">
      <c r="E30" s="513" t="s">
        <v>22</v>
      </c>
      <c r="F30" s="129">
        <f>'Vol Term Life'!D48</f>
        <v>146</v>
      </c>
      <c r="G30" s="137">
        <f>'Vol Term Life'!E48</f>
        <v>7970000</v>
      </c>
      <c r="H30" s="531">
        <f>'Vol Term Life'!C48</f>
        <v>0.41</v>
      </c>
      <c r="I30" s="531">
        <f>'Vol Term Life'!F48</f>
        <v>0</v>
      </c>
      <c r="J30" s="131">
        <f t="shared" si="0"/>
        <v>39212.399999999994</v>
      </c>
      <c r="K30" s="508">
        <f t="shared" si="1"/>
        <v>0</v>
      </c>
    </row>
    <row r="31" spans="1:12">
      <c r="E31" s="513" t="s">
        <v>23</v>
      </c>
      <c r="F31" s="129">
        <f>'Vol Term Life'!D49</f>
        <v>74</v>
      </c>
      <c r="G31" s="137">
        <f>'Vol Term Life'!E49</f>
        <v>4630000</v>
      </c>
      <c r="H31" s="531">
        <f>'Vol Term Life'!C49</f>
        <v>0.66</v>
      </c>
      <c r="I31" s="531">
        <f>'Vol Term Life'!F49</f>
        <v>0</v>
      </c>
      <c r="J31" s="131">
        <f t="shared" si="0"/>
        <v>36669.600000000006</v>
      </c>
      <c r="K31" s="508">
        <f t="shared" si="1"/>
        <v>0</v>
      </c>
    </row>
    <row r="32" spans="1:12">
      <c r="E32" s="513" t="s">
        <v>57</v>
      </c>
      <c r="F32" s="129">
        <f>'Vol Term Life'!D50</f>
        <v>12</v>
      </c>
      <c r="G32" s="137">
        <f>'Vol Term Life'!E50</f>
        <v>650000</v>
      </c>
      <c r="H32" s="531">
        <f>'Vol Term Life'!C50</f>
        <v>1.21</v>
      </c>
      <c r="I32" s="531">
        <f>'Vol Term Life'!F50</f>
        <v>0</v>
      </c>
      <c r="J32" s="131">
        <f t="shared" si="0"/>
        <v>9438</v>
      </c>
      <c r="K32" s="508">
        <f t="shared" si="1"/>
        <v>0</v>
      </c>
    </row>
    <row r="33" spans="1:11">
      <c r="E33" s="513" t="s">
        <v>24</v>
      </c>
      <c r="F33" s="129">
        <f>'Vol Term Life'!D51</f>
        <v>2</v>
      </c>
      <c r="G33" s="137">
        <f>'Vol Term Life'!E51</f>
        <v>97500</v>
      </c>
      <c r="H33" s="531">
        <f>'Vol Term Life'!C51</f>
        <v>1.962</v>
      </c>
      <c r="I33" s="531">
        <f>'Vol Term Life'!F51</f>
        <v>0</v>
      </c>
      <c r="J33" s="131">
        <f t="shared" si="0"/>
        <v>2295.54</v>
      </c>
      <c r="K33" s="508">
        <f t="shared" si="1"/>
        <v>0</v>
      </c>
    </row>
    <row r="34" spans="1:11">
      <c r="E34" s="513" t="s">
        <v>25</v>
      </c>
      <c r="F34" s="129">
        <f>'Vol Term Life'!D52</f>
        <v>0</v>
      </c>
      <c r="G34" s="137">
        <f>'Vol Term Life'!E52</f>
        <v>0</v>
      </c>
      <c r="H34" s="531">
        <f>'Vol Term Life'!C52</f>
        <v>1.962</v>
      </c>
      <c r="I34" s="531">
        <f>'Vol Term Life'!F52</f>
        <v>0</v>
      </c>
      <c r="J34" s="131">
        <f t="shared" si="0"/>
        <v>0</v>
      </c>
      <c r="K34" s="508">
        <f t="shared" si="1"/>
        <v>0</v>
      </c>
    </row>
    <row r="35" spans="1:11">
      <c r="E35" s="513" t="s">
        <v>26</v>
      </c>
      <c r="F35" s="129">
        <f>'Vol Term Life'!D53</f>
        <v>0</v>
      </c>
      <c r="G35" s="137">
        <f>'Vol Term Life'!E53</f>
        <v>0</v>
      </c>
      <c r="H35" s="531">
        <f>'Vol Term Life'!C53</f>
        <v>1.962</v>
      </c>
      <c r="I35" s="531">
        <f>'Vol Term Life'!F53</f>
        <v>0</v>
      </c>
      <c r="J35" s="131">
        <f t="shared" si="0"/>
        <v>0</v>
      </c>
      <c r="K35" s="508">
        <f t="shared" si="1"/>
        <v>0</v>
      </c>
    </row>
    <row r="36" spans="1:11">
      <c r="E36" s="514" t="s">
        <v>67</v>
      </c>
      <c r="F36" s="133">
        <f>'Vol Term Life'!D54</f>
        <v>1221</v>
      </c>
      <c r="G36" s="138">
        <f>'Vol Term Life'!E54</f>
        <v>82497500</v>
      </c>
      <c r="H36" s="128" t="s">
        <v>167</v>
      </c>
      <c r="I36" s="128" t="s">
        <v>167</v>
      </c>
      <c r="J36" s="134">
        <f>SUM(J23:J35)</f>
        <v>192557.1</v>
      </c>
      <c r="K36" s="696">
        <f>SUM(K23:K35)</f>
        <v>0</v>
      </c>
    </row>
    <row r="37" spans="1:11">
      <c r="E37" s="514"/>
      <c r="F37" s="144"/>
      <c r="G37" s="427"/>
      <c r="H37" s="128"/>
      <c r="I37" s="128"/>
      <c r="J37" s="532" t="s">
        <v>255</v>
      </c>
      <c r="K37" s="510">
        <f>IFERROR(K36/J36-1,"-")</f>
        <v>-1</v>
      </c>
    </row>
    <row r="38" spans="1:11">
      <c r="E38" s="514"/>
      <c r="F38" s="144"/>
      <c r="G38" s="427"/>
      <c r="H38" s="128"/>
      <c r="I38" s="128"/>
      <c r="J38" s="533" t="s">
        <v>256</v>
      </c>
      <c r="K38" s="511">
        <f>K36-J36</f>
        <v>-192557.1</v>
      </c>
    </row>
    <row r="39" spans="1:11" ht="15.75">
      <c r="A39" s="564" t="s">
        <v>354</v>
      </c>
      <c r="B39" s="692" t="b">
        <f>J53='Vol Term Life'!C73</f>
        <v>1</v>
      </c>
      <c r="C39" s="693" t="b">
        <f>K53='Vol Term Life'!F73</f>
        <v>1</v>
      </c>
      <c r="D39" s="562"/>
      <c r="E39" s="509" t="s">
        <v>221</v>
      </c>
      <c r="F39" s="142" t="s">
        <v>2</v>
      </c>
      <c r="G39" s="142" t="s">
        <v>8</v>
      </c>
      <c r="H39" s="143" t="s">
        <v>100</v>
      </c>
      <c r="I39" s="143" t="s">
        <v>219</v>
      </c>
      <c r="J39" s="143" t="s">
        <v>218</v>
      </c>
      <c r="K39" s="512" t="s">
        <v>217</v>
      </c>
    </row>
    <row r="40" spans="1:11">
      <c r="E40" s="513" t="s">
        <v>198</v>
      </c>
      <c r="F40" s="129">
        <f>'Vol Term Life'!D59</f>
        <v>4</v>
      </c>
      <c r="G40" s="137">
        <f>'Vol Term Life'!E59</f>
        <v>80000</v>
      </c>
      <c r="H40" s="531">
        <f>'Vol Term Life'!C59</f>
        <v>0.05</v>
      </c>
      <c r="I40" s="531">
        <f>'Vol Term Life'!F59</f>
        <v>0</v>
      </c>
      <c r="J40" s="131">
        <f>(G40/1000*H40)*12</f>
        <v>48</v>
      </c>
      <c r="K40" s="508">
        <f>(G40/1000*I40)*12</f>
        <v>0</v>
      </c>
    </row>
    <row r="41" spans="1:11">
      <c r="E41" s="513" t="s">
        <v>16</v>
      </c>
      <c r="F41" s="129">
        <f>'Vol Term Life'!D60</f>
        <v>25</v>
      </c>
      <c r="G41" s="137">
        <f>'Vol Term Life'!E60</f>
        <v>660000</v>
      </c>
      <c r="H41" s="531">
        <f>'Vol Term Life'!C60</f>
        <v>0.05</v>
      </c>
      <c r="I41" s="531">
        <f>'Vol Term Life'!F60</f>
        <v>0</v>
      </c>
      <c r="J41" s="131">
        <f t="shared" ref="J41:J52" si="2">(G41/1000*H41)*12</f>
        <v>396</v>
      </c>
      <c r="K41" s="508">
        <f t="shared" ref="K41:K52" si="3">(G41/1000*I41)*12</f>
        <v>0</v>
      </c>
    </row>
    <row r="42" spans="1:11">
      <c r="E42" s="513" t="s">
        <v>17</v>
      </c>
      <c r="F42" s="129">
        <f>'Vol Term Life'!D61</f>
        <v>73</v>
      </c>
      <c r="G42" s="137">
        <f>'Vol Term Life'!E61</f>
        <v>1982000</v>
      </c>
      <c r="H42" s="531">
        <f>'Vol Term Life'!C61</f>
        <v>7.5999999999999998E-2</v>
      </c>
      <c r="I42" s="531">
        <f>'Vol Term Life'!F61</f>
        <v>0</v>
      </c>
      <c r="J42" s="131">
        <f t="shared" si="2"/>
        <v>1807.5840000000001</v>
      </c>
      <c r="K42" s="508">
        <f t="shared" si="3"/>
        <v>0</v>
      </c>
    </row>
    <row r="43" spans="1:11">
      <c r="E43" s="513" t="s">
        <v>18</v>
      </c>
      <c r="F43" s="129">
        <f>'Vol Term Life'!D62</f>
        <v>87</v>
      </c>
      <c r="G43" s="137">
        <f>'Vol Term Life'!E62</f>
        <v>2395000</v>
      </c>
      <c r="H43" s="531">
        <f>'Vol Term Life'!C62</f>
        <v>8.5999999999999993E-2</v>
      </c>
      <c r="I43" s="531">
        <f>'Vol Term Life'!F62</f>
        <v>0</v>
      </c>
      <c r="J43" s="131">
        <f t="shared" si="2"/>
        <v>2471.6399999999994</v>
      </c>
      <c r="K43" s="508">
        <f t="shared" si="3"/>
        <v>0</v>
      </c>
    </row>
    <row r="44" spans="1:11">
      <c r="E44" s="513" t="s">
        <v>19</v>
      </c>
      <c r="F44" s="129">
        <f>'Vol Term Life'!D63</f>
        <v>108</v>
      </c>
      <c r="G44" s="137">
        <f>'Vol Term Life'!E63</f>
        <v>3017000</v>
      </c>
      <c r="H44" s="531">
        <f>'Vol Term Life'!C63</f>
        <v>9.5000000000000001E-2</v>
      </c>
      <c r="I44" s="531">
        <f>'Vol Term Life'!F63</f>
        <v>0</v>
      </c>
      <c r="J44" s="131">
        <f t="shared" si="2"/>
        <v>3439.38</v>
      </c>
      <c r="K44" s="508">
        <f t="shared" si="3"/>
        <v>0</v>
      </c>
    </row>
    <row r="45" spans="1:11">
      <c r="E45" s="513" t="s">
        <v>20</v>
      </c>
      <c r="F45" s="129">
        <f>'Vol Term Life'!D64</f>
        <v>89</v>
      </c>
      <c r="G45" s="137">
        <f>'Vol Term Life'!E64</f>
        <v>2430000</v>
      </c>
      <c r="H45" s="531">
        <f>'Vol Term Life'!C64</f>
        <v>0.14299999999999999</v>
      </c>
      <c r="I45" s="531">
        <f>'Vol Term Life'!F64</f>
        <v>0</v>
      </c>
      <c r="J45" s="131">
        <f t="shared" si="2"/>
        <v>4169.8799999999992</v>
      </c>
      <c r="K45" s="508">
        <f t="shared" si="3"/>
        <v>0</v>
      </c>
    </row>
    <row r="46" spans="1:11">
      <c r="E46" s="513" t="s">
        <v>21</v>
      </c>
      <c r="F46" s="129">
        <f>'Vol Term Life'!D65</f>
        <v>90</v>
      </c>
      <c r="G46" s="137">
        <f>'Vol Term Life'!E65</f>
        <v>2380000</v>
      </c>
      <c r="H46" s="531">
        <f>'Vol Term Life'!C65</f>
        <v>0.219</v>
      </c>
      <c r="I46" s="531">
        <f>'Vol Term Life'!F65</f>
        <v>0</v>
      </c>
      <c r="J46" s="131">
        <f t="shared" si="2"/>
        <v>6254.64</v>
      </c>
      <c r="K46" s="508">
        <f t="shared" si="3"/>
        <v>0</v>
      </c>
    </row>
    <row r="47" spans="1:11">
      <c r="E47" s="513" t="s">
        <v>22</v>
      </c>
      <c r="F47" s="129">
        <f>'Vol Term Life'!D66</f>
        <v>81</v>
      </c>
      <c r="G47" s="137">
        <f>'Vol Term Life'!E66</f>
        <v>1997000</v>
      </c>
      <c r="H47" s="531">
        <f>'Vol Term Life'!C66</f>
        <v>0.41</v>
      </c>
      <c r="I47" s="531">
        <f>'Vol Term Life'!F66</f>
        <v>0</v>
      </c>
      <c r="J47" s="131">
        <f t="shared" si="2"/>
        <v>9825.24</v>
      </c>
      <c r="K47" s="508">
        <f t="shared" si="3"/>
        <v>0</v>
      </c>
    </row>
    <row r="48" spans="1:11">
      <c r="E48" s="513" t="s">
        <v>23</v>
      </c>
      <c r="F48" s="129">
        <f>'Vol Term Life'!D67</f>
        <v>42</v>
      </c>
      <c r="G48" s="137">
        <f>'Vol Term Life'!E67</f>
        <v>1036250</v>
      </c>
      <c r="H48" s="531">
        <f>'Vol Term Life'!C67</f>
        <v>0.66</v>
      </c>
      <c r="I48" s="531">
        <f>'Vol Term Life'!F67</f>
        <v>0</v>
      </c>
      <c r="J48" s="131">
        <f t="shared" si="2"/>
        <v>8207.1</v>
      </c>
      <c r="K48" s="508">
        <f t="shared" si="3"/>
        <v>0</v>
      </c>
    </row>
    <row r="49" spans="1:11">
      <c r="E49" s="513" t="s">
        <v>57</v>
      </c>
      <c r="F49" s="129">
        <f>'Vol Term Life'!D68</f>
        <v>8</v>
      </c>
      <c r="G49" s="137">
        <f>'Vol Term Life'!E68</f>
        <v>182500</v>
      </c>
      <c r="H49" s="531">
        <f>'Vol Term Life'!C68</f>
        <v>1.21</v>
      </c>
      <c r="I49" s="531">
        <f>'Vol Term Life'!F68</f>
        <v>0</v>
      </c>
      <c r="J49" s="131">
        <f t="shared" si="2"/>
        <v>2649.8999999999996</v>
      </c>
      <c r="K49" s="508">
        <f t="shared" si="3"/>
        <v>0</v>
      </c>
    </row>
    <row r="50" spans="1:11">
      <c r="E50" s="513" t="s">
        <v>24</v>
      </c>
      <c r="F50" s="129">
        <f>'Vol Term Life'!D69</f>
        <v>1</v>
      </c>
      <c r="G50" s="137">
        <f>'Vol Term Life'!E69</f>
        <v>12500</v>
      </c>
      <c r="H50" s="531">
        <f>'Vol Term Life'!C69</f>
        <v>1.962</v>
      </c>
      <c r="I50" s="531">
        <f>'Vol Term Life'!F69</f>
        <v>0</v>
      </c>
      <c r="J50" s="131">
        <f t="shared" si="2"/>
        <v>294.29999999999995</v>
      </c>
      <c r="K50" s="508">
        <f t="shared" si="3"/>
        <v>0</v>
      </c>
    </row>
    <row r="51" spans="1:11">
      <c r="E51" s="513" t="s">
        <v>25</v>
      </c>
      <c r="F51" s="129">
        <f>'Vol Term Life'!D70</f>
        <v>0</v>
      </c>
      <c r="G51" s="137">
        <f>'Vol Term Life'!E70</f>
        <v>0</v>
      </c>
      <c r="H51" s="531">
        <f>'Vol Term Life'!C70</f>
        <v>1.962</v>
      </c>
      <c r="I51" s="531">
        <f>'Vol Term Life'!F70</f>
        <v>0</v>
      </c>
      <c r="J51" s="131">
        <f t="shared" si="2"/>
        <v>0</v>
      </c>
      <c r="K51" s="508">
        <f t="shared" si="3"/>
        <v>0</v>
      </c>
    </row>
    <row r="52" spans="1:11">
      <c r="E52" s="513" t="s">
        <v>26</v>
      </c>
      <c r="F52" s="129">
        <f>'Vol Term Life'!D71</f>
        <v>0</v>
      </c>
      <c r="G52" s="137">
        <f>'Vol Term Life'!E71</f>
        <v>0</v>
      </c>
      <c r="H52" s="531">
        <f>'Vol Term Life'!C71</f>
        <v>1.962</v>
      </c>
      <c r="I52" s="531">
        <f>'Vol Term Life'!F71</f>
        <v>0</v>
      </c>
      <c r="J52" s="131">
        <f t="shared" si="2"/>
        <v>0</v>
      </c>
      <c r="K52" s="508">
        <f t="shared" si="3"/>
        <v>0</v>
      </c>
    </row>
    <row r="53" spans="1:11">
      <c r="E53" s="514" t="s">
        <v>67</v>
      </c>
      <c r="F53" s="133">
        <f>'Vol Term Life'!D72</f>
        <v>608</v>
      </c>
      <c r="G53" s="138">
        <f>'Vol Term Life'!E72</f>
        <v>16172250</v>
      </c>
      <c r="H53" s="128" t="s">
        <v>167</v>
      </c>
      <c r="I53" s="128" t="s">
        <v>167</v>
      </c>
      <c r="J53" s="134">
        <f>SUM(J40:J52)</f>
        <v>39563.664000000004</v>
      </c>
      <c r="K53" s="696">
        <f>SUM(K40:K52)</f>
        <v>0</v>
      </c>
    </row>
    <row r="54" spans="1:11">
      <c r="E54" s="514"/>
      <c r="F54" s="144"/>
      <c r="G54" s="427"/>
      <c r="H54" s="128"/>
      <c r="I54" s="128"/>
      <c r="J54" s="532" t="s">
        <v>255</v>
      </c>
      <c r="K54" s="510">
        <f>IFERROR(K53/J53-1,"-")</f>
        <v>-1</v>
      </c>
    </row>
    <row r="55" spans="1:11">
      <c r="E55" s="514"/>
      <c r="F55" s="144"/>
      <c r="G55" s="427"/>
      <c r="H55" s="128"/>
      <c r="I55" s="128"/>
      <c r="J55" s="533" t="s">
        <v>256</v>
      </c>
      <c r="K55" s="511">
        <f>K53-J53</f>
        <v>-39563.664000000004</v>
      </c>
    </row>
    <row r="56" spans="1:11" ht="15.75">
      <c r="A56" s="564" t="s">
        <v>354</v>
      </c>
      <c r="B56" s="692" t="b">
        <f>J57='Vol Term Life'!C116</f>
        <v>1</v>
      </c>
      <c r="C56" s="693" t="b">
        <f>K57='Vol Term Life'!F116</f>
        <v>1</v>
      </c>
      <c r="D56" s="562"/>
      <c r="E56" s="515" t="s">
        <v>222</v>
      </c>
      <c r="F56" s="142" t="s">
        <v>2</v>
      </c>
      <c r="G56" s="142" t="s">
        <v>8</v>
      </c>
      <c r="H56" s="143" t="s">
        <v>100</v>
      </c>
      <c r="I56" s="143" t="s">
        <v>219</v>
      </c>
      <c r="J56" s="143" t="s">
        <v>218</v>
      </c>
      <c r="K56" s="512" t="s">
        <v>217</v>
      </c>
    </row>
    <row r="57" spans="1:11">
      <c r="E57" s="507"/>
      <c r="F57" s="129">
        <f>'Vol Term Life'!D115</f>
        <v>0</v>
      </c>
      <c r="G57" s="137">
        <f>'Vol Term Life'!E115</f>
        <v>0</v>
      </c>
      <c r="H57" s="531">
        <f>'Vol Term Life'!C115</f>
        <v>0</v>
      </c>
      <c r="I57" s="531">
        <f>'Vol Term Life'!F115</f>
        <v>0</v>
      </c>
      <c r="J57" s="140">
        <f>(G57/1000)*(H57)*12</f>
        <v>0</v>
      </c>
      <c r="K57" s="516">
        <f>(G57/1000)*(I57)*12</f>
        <v>0</v>
      </c>
    </row>
    <row r="58" spans="1:11">
      <c r="E58" s="507"/>
      <c r="F58" s="141"/>
      <c r="G58" s="131"/>
      <c r="H58" s="130"/>
      <c r="I58" s="130"/>
      <c r="J58" s="532" t="s">
        <v>255</v>
      </c>
      <c r="K58" s="510" t="str">
        <f>IFERROR(K57/J57-1,"-")</f>
        <v>-</v>
      </c>
    </row>
    <row r="59" spans="1:11">
      <c r="E59" s="507"/>
      <c r="F59" s="141"/>
      <c r="G59" s="131"/>
      <c r="H59" s="130"/>
      <c r="I59" s="130"/>
      <c r="J59" s="533" t="s">
        <v>256</v>
      </c>
      <c r="K59" s="511">
        <f>K57-J57</f>
        <v>0</v>
      </c>
    </row>
    <row r="60" spans="1:11" ht="15.75">
      <c r="A60" s="564" t="s">
        <v>354</v>
      </c>
      <c r="B60" s="692" t="b">
        <f>J63='VAD&amp;D'!C41</f>
        <v>1</v>
      </c>
      <c r="C60" s="693" t="b">
        <f>K63='VAD&amp;D'!F41</f>
        <v>1</v>
      </c>
      <c r="D60" s="562"/>
      <c r="E60" s="509" t="s">
        <v>76</v>
      </c>
      <c r="F60" s="142" t="s">
        <v>2</v>
      </c>
      <c r="G60" s="142" t="s">
        <v>8</v>
      </c>
      <c r="H60" s="143" t="s">
        <v>100</v>
      </c>
      <c r="I60" s="143" t="s">
        <v>219</v>
      </c>
      <c r="J60" s="143" t="s">
        <v>218</v>
      </c>
      <c r="K60" s="512" t="s">
        <v>217</v>
      </c>
    </row>
    <row r="61" spans="1:11">
      <c r="E61" s="507" t="s">
        <v>70</v>
      </c>
      <c r="F61" s="132">
        <f>'VAD&amp;D'!D38</f>
        <v>1225</v>
      </c>
      <c r="G61" s="137">
        <f>'VAD&amp;D'!E38</f>
        <v>80737686</v>
      </c>
      <c r="H61" s="531">
        <f>'VAD&amp;D'!C38</f>
        <v>0.02</v>
      </c>
      <c r="I61" s="531">
        <f>'VAD&amp;D'!F38</f>
        <v>0</v>
      </c>
      <c r="J61" s="131">
        <f>(G61/1000*H61)*12</f>
        <v>19377.04464</v>
      </c>
      <c r="K61" s="508">
        <f>(G61/1000*I61)*12</f>
        <v>0</v>
      </c>
    </row>
    <row r="62" spans="1:11">
      <c r="E62" s="507" t="s">
        <v>71</v>
      </c>
      <c r="F62" s="132">
        <f>'VAD&amp;D'!D39</f>
        <v>592</v>
      </c>
      <c r="G62" s="137">
        <f>'VAD&amp;D'!E39</f>
        <v>4115283</v>
      </c>
      <c r="H62" s="531">
        <f>'VAD&amp;D'!C39</f>
        <v>0.02</v>
      </c>
      <c r="I62" s="531">
        <f>'VAD&amp;D'!F39</f>
        <v>0</v>
      </c>
      <c r="J62" s="131">
        <f>(G62/1000*H62)*12</f>
        <v>987.66792000000009</v>
      </c>
      <c r="K62" s="508">
        <f>(G62/1000*I62)*12</f>
        <v>0</v>
      </c>
    </row>
    <row r="63" spans="1:11">
      <c r="E63" s="514" t="s">
        <v>67</v>
      </c>
      <c r="F63" s="132" t="s">
        <v>167</v>
      </c>
      <c r="G63" s="137" t="s">
        <v>167</v>
      </c>
      <c r="H63" s="130" t="s">
        <v>167</v>
      </c>
      <c r="I63" s="130" t="s">
        <v>167</v>
      </c>
      <c r="J63" s="131">
        <f>SUM(J61:J62)</f>
        <v>20364.71256</v>
      </c>
      <c r="K63" s="508">
        <f>SUM(K61:K62)</f>
        <v>0</v>
      </c>
    </row>
    <row r="64" spans="1:11">
      <c r="E64" s="514"/>
      <c r="F64" s="130"/>
      <c r="G64" s="131"/>
      <c r="H64" s="130"/>
      <c r="I64" s="130"/>
      <c r="J64" s="532" t="s">
        <v>255</v>
      </c>
      <c r="K64" s="510">
        <f>IFERROR(K63/J63-1,"-")</f>
        <v>-1</v>
      </c>
    </row>
    <row r="65" spans="1:11">
      <c r="E65" s="514"/>
      <c r="F65" s="130"/>
      <c r="G65" s="131"/>
      <c r="H65" s="130"/>
      <c r="I65" s="130"/>
      <c r="J65" s="533" t="s">
        <v>256</v>
      </c>
      <c r="K65" s="511">
        <f>K63-J63</f>
        <v>-20364.71256</v>
      </c>
    </row>
    <row r="66" spans="1:11" ht="15.75">
      <c r="B66" s="690" t="b">
        <f>J69=LTD!C47</f>
        <v>1</v>
      </c>
      <c r="C66" s="691" t="b">
        <f>K69=LTD!F47</f>
        <v>1</v>
      </c>
      <c r="E66" s="509" t="s">
        <v>223</v>
      </c>
      <c r="F66" s="142" t="s">
        <v>2</v>
      </c>
      <c r="G66" s="142" t="s">
        <v>117</v>
      </c>
      <c r="H66" s="143" t="s">
        <v>100</v>
      </c>
      <c r="I66" s="143" t="s">
        <v>219</v>
      </c>
      <c r="J66" s="143" t="s">
        <v>218</v>
      </c>
      <c r="K66" s="512" t="s">
        <v>217</v>
      </c>
    </row>
    <row r="67" spans="1:11">
      <c r="A67" s="717" t="s">
        <v>353</v>
      </c>
      <c r="B67" s="718"/>
      <c r="C67" s="719"/>
      <c r="D67" s="562"/>
      <c r="E67" s="517" t="s">
        <v>356</v>
      </c>
      <c r="F67" s="129">
        <f>LTD!D45</f>
        <v>3669</v>
      </c>
      <c r="G67" s="137">
        <f>LTD!E45</f>
        <v>25871857</v>
      </c>
      <c r="H67" s="531">
        <f>LTD!C45</f>
        <v>1.64</v>
      </c>
      <c r="I67" s="531">
        <f>LTD!F45</f>
        <v>0</v>
      </c>
      <c r="J67" s="131">
        <f>(G67/100*H67)*12</f>
        <v>5091581.4576000003</v>
      </c>
      <c r="K67" s="508">
        <f>(G67/100*I67)*12</f>
        <v>0</v>
      </c>
    </row>
    <row r="68" spans="1:11">
      <c r="A68" s="717" t="s">
        <v>354</v>
      </c>
      <c r="B68" s="718"/>
      <c r="C68" s="719"/>
      <c r="D68" s="562"/>
      <c r="E68" s="517" t="s">
        <v>357</v>
      </c>
      <c r="F68" s="129">
        <f>LTD!D46</f>
        <v>546</v>
      </c>
      <c r="G68" s="137">
        <f>LTD!E46</f>
        <v>3707251</v>
      </c>
      <c r="H68" s="531">
        <f>LTD!C46</f>
        <v>0.20499999999999999</v>
      </c>
      <c r="I68" s="531">
        <f>LTD!F46</f>
        <v>0</v>
      </c>
      <c r="J68" s="131">
        <f>(G68/100*H68)*12</f>
        <v>91198.37460000001</v>
      </c>
      <c r="K68" s="508">
        <f>(G68/100*I68)*12</f>
        <v>0</v>
      </c>
    </row>
    <row r="69" spans="1:11">
      <c r="E69" s="514" t="s">
        <v>67</v>
      </c>
      <c r="F69" s="132" t="s">
        <v>167</v>
      </c>
      <c r="G69" s="137" t="s">
        <v>167</v>
      </c>
      <c r="H69" s="130" t="s">
        <v>167</v>
      </c>
      <c r="I69" s="130" t="s">
        <v>167</v>
      </c>
      <c r="J69" s="131">
        <f>SUM(J67:J68)</f>
        <v>5182779.8322000001</v>
      </c>
      <c r="K69" s="508">
        <f>SUM(K67:K68)</f>
        <v>0</v>
      </c>
    </row>
    <row r="70" spans="1:11">
      <c r="E70" s="514"/>
      <c r="F70" s="130"/>
      <c r="G70" s="131"/>
      <c r="H70" s="130"/>
      <c r="I70" s="130"/>
      <c r="J70" s="532" t="s">
        <v>255</v>
      </c>
      <c r="K70" s="510">
        <f>IFERROR(K69/J69-1,"-")</f>
        <v>-1</v>
      </c>
    </row>
    <row r="71" spans="1:11">
      <c r="E71" s="514"/>
      <c r="F71" s="130"/>
      <c r="G71" s="131"/>
      <c r="H71" s="130"/>
      <c r="I71" s="130"/>
      <c r="J71" s="533" t="s">
        <v>256</v>
      </c>
      <c r="K71" s="511">
        <f>K69-J69</f>
        <v>-5182779.8322000001</v>
      </c>
    </row>
    <row r="72" spans="1:11" ht="15.75">
      <c r="B72" s="690" t="b">
        <f>J76=LTD!C54</f>
        <v>1</v>
      </c>
      <c r="C72" s="691" t="b">
        <f>K76=LTD!F54</f>
        <v>1</v>
      </c>
      <c r="E72" s="509" t="s">
        <v>228</v>
      </c>
      <c r="F72" s="142" t="s">
        <v>2</v>
      </c>
      <c r="G72" s="142" t="s">
        <v>117</v>
      </c>
      <c r="H72" s="143" t="s">
        <v>100</v>
      </c>
      <c r="I72" s="143" t="s">
        <v>219</v>
      </c>
      <c r="J72" s="143" t="s">
        <v>218</v>
      </c>
      <c r="K72" s="512" t="s">
        <v>217</v>
      </c>
    </row>
    <row r="73" spans="1:11">
      <c r="A73" s="564" t="s">
        <v>353</v>
      </c>
      <c r="B73" s="692"/>
      <c r="C73" s="693"/>
      <c r="D73" s="562"/>
      <c r="E73" s="518" t="s">
        <v>183</v>
      </c>
      <c r="F73" s="129">
        <f>LTD!D51</f>
        <v>402</v>
      </c>
      <c r="G73" s="137">
        <f>LTD!E51</f>
        <v>2803874</v>
      </c>
      <c r="H73" s="531">
        <f>LTD!C51</f>
        <v>0.30299999999999999</v>
      </c>
      <c r="I73" s="531">
        <f>LTD!F51</f>
        <v>0</v>
      </c>
      <c r="J73" s="131">
        <f>(G73/100*H73)*12</f>
        <v>101948.85864000002</v>
      </c>
      <c r="K73" s="508">
        <f>(G73/100*I73)*12</f>
        <v>0</v>
      </c>
    </row>
    <row r="74" spans="1:11">
      <c r="A74" s="564" t="s">
        <v>353</v>
      </c>
      <c r="B74" s="692"/>
      <c r="C74" s="693"/>
      <c r="D74" s="562"/>
      <c r="E74" s="518" t="s">
        <v>204</v>
      </c>
      <c r="F74" s="129">
        <f>LTD!D52</f>
        <v>0</v>
      </c>
      <c r="G74" s="137">
        <f>LTD!E52</f>
        <v>0</v>
      </c>
      <c r="H74" s="531">
        <f>LTD!C52</f>
        <v>0</v>
      </c>
      <c r="I74" s="531">
        <f>LTD!F52</f>
        <v>0</v>
      </c>
      <c r="J74" s="131">
        <f>(G74/100*H74)*12</f>
        <v>0</v>
      </c>
      <c r="K74" s="508">
        <f>(G74/100*I74)*12</f>
        <v>0</v>
      </c>
    </row>
    <row r="75" spans="1:11">
      <c r="A75" s="564" t="s">
        <v>353</v>
      </c>
      <c r="B75" s="692"/>
      <c r="C75" s="693"/>
      <c r="D75" s="562"/>
      <c r="E75" s="518" t="s">
        <v>205</v>
      </c>
      <c r="F75" s="129">
        <f>LTD!D53</f>
        <v>0</v>
      </c>
      <c r="G75" s="137">
        <f>LTD!E53</f>
        <v>0</v>
      </c>
      <c r="H75" s="531">
        <f>LTD!C53</f>
        <v>0</v>
      </c>
      <c r="I75" s="531">
        <f>LTD!F53</f>
        <v>0</v>
      </c>
      <c r="J75" s="131">
        <f>(G75/100*H75)*12</f>
        <v>0</v>
      </c>
      <c r="K75" s="508">
        <f>(G75/100*I75)*12</f>
        <v>0</v>
      </c>
    </row>
    <row r="76" spans="1:11">
      <c r="E76" s="514" t="s">
        <v>67</v>
      </c>
      <c r="F76" s="130" t="s">
        <v>167</v>
      </c>
      <c r="G76" s="130" t="s">
        <v>167</v>
      </c>
      <c r="H76" s="130" t="s">
        <v>167</v>
      </c>
      <c r="I76" s="130" t="s">
        <v>167</v>
      </c>
      <c r="J76" s="131">
        <f>SUM(J73:J75)</f>
        <v>101948.85864000002</v>
      </c>
      <c r="K76" s="508">
        <f>SUM(K73:K75)</f>
        <v>0</v>
      </c>
    </row>
    <row r="77" spans="1:11">
      <c r="E77" s="514"/>
      <c r="F77" s="130"/>
      <c r="G77" s="130"/>
      <c r="H77" s="130"/>
      <c r="I77" s="130"/>
      <c r="J77" s="532" t="s">
        <v>255</v>
      </c>
      <c r="K77" s="510">
        <f>IFERROR(K76/J76-1,"-")</f>
        <v>-1</v>
      </c>
    </row>
    <row r="78" spans="1:11">
      <c r="E78" s="514"/>
      <c r="F78" s="130"/>
      <c r="G78" s="130"/>
      <c r="H78" s="130"/>
      <c r="I78" s="130"/>
      <c r="J78" s="533" t="s">
        <v>256</v>
      </c>
      <c r="K78" s="511">
        <f>K76-J76</f>
        <v>-101948.85864000002</v>
      </c>
    </row>
    <row r="79" spans="1:11" ht="15.75">
      <c r="A79" s="564" t="s">
        <v>354</v>
      </c>
      <c r="B79" s="692" t="b">
        <f>J91=LTD!C70</f>
        <v>1</v>
      </c>
      <c r="C79" s="693" t="b">
        <f>K91=LTD!F70</f>
        <v>1</v>
      </c>
      <c r="D79" s="562"/>
      <c r="E79" s="509" t="s">
        <v>188</v>
      </c>
      <c r="F79" s="142" t="s">
        <v>2</v>
      </c>
      <c r="G79" s="142" t="s">
        <v>117</v>
      </c>
      <c r="H79" s="143" t="s">
        <v>100</v>
      </c>
      <c r="I79" s="143" t="s">
        <v>219</v>
      </c>
      <c r="J79" s="143" t="s">
        <v>218</v>
      </c>
      <c r="K79" s="512" t="s">
        <v>217</v>
      </c>
    </row>
    <row r="80" spans="1:11">
      <c r="E80" s="513" t="s">
        <v>198</v>
      </c>
      <c r="F80" s="129">
        <f>LTD!D58</f>
        <v>0</v>
      </c>
      <c r="G80" s="136">
        <f>LTD!E58</f>
        <v>0</v>
      </c>
      <c r="H80" s="531">
        <f>LTD!C58</f>
        <v>0</v>
      </c>
      <c r="I80" s="531">
        <f>LTD!F58</f>
        <v>0</v>
      </c>
      <c r="J80" s="139">
        <f>(G80/100*H80)*12</f>
        <v>0</v>
      </c>
      <c r="K80" s="519">
        <f>(G80/100*I80)*12</f>
        <v>0</v>
      </c>
    </row>
    <row r="81" spans="1:11">
      <c r="E81" s="513" t="s">
        <v>16</v>
      </c>
      <c r="F81" s="129">
        <f>LTD!D59</f>
        <v>0</v>
      </c>
      <c r="G81" s="136">
        <f>LTD!E59</f>
        <v>0</v>
      </c>
      <c r="H81" s="531">
        <f>LTD!C59</f>
        <v>0</v>
      </c>
      <c r="I81" s="531">
        <f>LTD!F59</f>
        <v>0</v>
      </c>
      <c r="J81" s="139">
        <f t="shared" ref="J81:J90" si="4">(G81/100*H81)*12</f>
        <v>0</v>
      </c>
      <c r="K81" s="519">
        <f t="shared" ref="K81:K90" si="5">(G81/100*I81)*12</f>
        <v>0</v>
      </c>
    </row>
    <row r="82" spans="1:11">
      <c r="E82" s="513" t="s">
        <v>17</v>
      </c>
      <c r="F82" s="129">
        <f>LTD!D60</f>
        <v>0</v>
      </c>
      <c r="G82" s="136">
        <f>LTD!E60</f>
        <v>0</v>
      </c>
      <c r="H82" s="531">
        <f>LTD!C60</f>
        <v>0</v>
      </c>
      <c r="I82" s="531">
        <f>LTD!F60</f>
        <v>0</v>
      </c>
      <c r="J82" s="139">
        <f t="shared" si="4"/>
        <v>0</v>
      </c>
      <c r="K82" s="519">
        <f t="shared" si="5"/>
        <v>0</v>
      </c>
    </row>
    <row r="83" spans="1:11">
      <c r="E83" s="513" t="s">
        <v>18</v>
      </c>
      <c r="F83" s="129">
        <f>LTD!D61</f>
        <v>0</v>
      </c>
      <c r="G83" s="136">
        <f>LTD!E61</f>
        <v>0</v>
      </c>
      <c r="H83" s="531">
        <f>LTD!C61</f>
        <v>0</v>
      </c>
      <c r="I83" s="531">
        <f>LTD!F61</f>
        <v>0</v>
      </c>
      <c r="J83" s="139">
        <f t="shared" si="4"/>
        <v>0</v>
      </c>
      <c r="K83" s="519">
        <f t="shared" si="5"/>
        <v>0</v>
      </c>
    </row>
    <row r="84" spans="1:11">
      <c r="E84" s="513" t="s">
        <v>19</v>
      </c>
      <c r="F84" s="129">
        <f>LTD!D62</f>
        <v>0</v>
      </c>
      <c r="G84" s="136">
        <f>LTD!E62</f>
        <v>0</v>
      </c>
      <c r="H84" s="531">
        <f>LTD!C62</f>
        <v>0</v>
      </c>
      <c r="I84" s="531">
        <f>LTD!F62</f>
        <v>0</v>
      </c>
      <c r="J84" s="139">
        <f t="shared" si="4"/>
        <v>0</v>
      </c>
      <c r="K84" s="519">
        <f t="shared" si="5"/>
        <v>0</v>
      </c>
    </row>
    <row r="85" spans="1:11">
      <c r="E85" s="513" t="s">
        <v>20</v>
      </c>
      <c r="F85" s="129">
        <f>LTD!D63</f>
        <v>0</v>
      </c>
      <c r="G85" s="136">
        <f>LTD!E63</f>
        <v>0</v>
      </c>
      <c r="H85" s="531">
        <f>LTD!C63</f>
        <v>0</v>
      </c>
      <c r="I85" s="531">
        <f>LTD!F63</f>
        <v>0</v>
      </c>
      <c r="J85" s="139">
        <f t="shared" si="4"/>
        <v>0</v>
      </c>
      <c r="K85" s="519">
        <f t="shared" si="5"/>
        <v>0</v>
      </c>
    </row>
    <row r="86" spans="1:11">
      <c r="E86" s="513" t="s">
        <v>21</v>
      </c>
      <c r="F86" s="129">
        <f>LTD!D64</f>
        <v>0</v>
      </c>
      <c r="G86" s="136">
        <f>LTD!E64</f>
        <v>0</v>
      </c>
      <c r="H86" s="531">
        <f>LTD!C64</f>
        <v>0</v>
      </c>
      <c r="I86" s="531">
        <f>LTD!F64</f>
        <v>0</v>
      </c>
      <c r="J86" s="139">
        <f t="shared" si="4"/>
        <v>0</v>
      </c>
      <c r="K86" s="519">
        <f t="shared" si="5"/>
        <v>0</v>
      </c>
    </row>
    <row r="87" spans="1:11">
      <c r="E87" s="513" t="s">
        <v>22</v>
      </c>
      <c r="F87" s="129">
        <f>LTD!D65</f>
        <v>0</v>
      </c>
      <c r="G87" s="136">
        <f>LTD!E65</f>
        <v>0</v>
      </c>
      <c r="H87" s="531">
        <f>LTD!C65</f>
        <v>0</v>
      </c>
      <c r="I87" s="531">
        <f>LTD!F65</f>
        <v>0</v>
      </c>
      <c r="J87" s="139">
        <f t="shared" si="4"/>
        <v>0</v>
      </c>
      <c r="K87" s="519">
        <f t="shared" si="5"/>
        <v>0</v>
      </c>
    </row>
    <row r="88" spans="1:11">
      <c r="E88" s="513" t="s">
        <v>23</v>
      </c>
      <c r="F88" s="129">
        <f>LTD!D66</f>
        <v>0</v>
      </c>
      <c r="G88" s="136">
        <f>LTD!E66</f>
        <v>0</v>
      </c>
      <c r="H88" s="531">
        <f>LTD!C66</f>
        <v>0</v>
      </c>
      <c r="I88" s="531">
        <f>LTD!F66</f>
        <v>0</v>
      </c>
      <c r="J88" s="139">
        <f t="shared" si="4"/>
        <v>0</v>
      </c>
      <c r="K88" s="519">
        <f t="shared" si="5"/>
        <v>0</v>
      </c>
    </row>
    <row r="89" spans="1:11">
      <c r="E89" s="513" t="s">
        <v>57</v>
      </c>
      <c r="F89" s="129">
        <f>LTD!D67</f>
        <v>0</v>
      </c>
      <c r="G89" s="136">
        <f>LTD!E67</f>
        <v>0</v>
      </c>
      <c r="H89" s="531">
        <f>LTD!C67</f>
        <v>0</v>
      </c>
      <c r="I89" s="531">
        <f>LTD!F67</f>
        <v>0</v>
      </c>
      <c r="J89" s="139">
        <f t="shared" si="4"/>
        <v>0</v>
      </c>
      <c r="K89" s="519">
        <f t="shared" si="5"/>
        <v>0</v>
      </c>
    </row>
    <row r="90" spans="1:11">
      <c r="E90" s="513" t="s">
        <v>210</v>
      </c>
      <c r="F90" s="129">
        <f>LTD!D68</f>
        <v>0</v>
      </c>
      <c r="G90" s="136">
        <f>LTD!E68</f>
        <v>0</v>
      </c>
      <c r="H90" s="531">
        <f>LTD!C68</f>
        <v>0</v>
      </c>
      <c r="I90" s="531">
        <f>LTD!F68</f>
        <v>0</v>
      </c>
      <c r="J90" s="139">
        <f t="shared" si="4"/>
        <v>0</v>
      </c>
      <c r="K90" s="519">
        <f t="shared" si="5"/>
        <v>0</v>
      </c>
    </row>
    <row r="91" spans="1:11">
      <c r="E91" s="514" t="s">
        <v>67</v>
      </c>
      <c r="F91" s="129">
        <f>LTD!D69</f>
        <v>0</v>
      </c>
      <c r="G91" s="129">
        <f>LTD!E69</f>
        <v>0</v>
      </c>
      <c r="H91" s="130" t="s">
        <v>167</v>
      </c>
      <c r="I91" s="130" t="s">
        <v>167</v>
      </c>
      <c r="J91" s="140">
        <f>SUM(J80:J90)</f>
        <v>0</v>
      </c>
      <c r="K91" s="516">
        <f>SUM(K80:K90)</f>
        <v>0</v>
      </c>
    </row>
    <row r="92" spans="1:11">
      <c r="E92" s="514"/>
      <c r="F92" s="141"/>
      <c r="G92" s="141"/>
      <c r="H92" s="130"/>
      <c r="I92" s="130"/>
      <c r="J92" s="532" t="s">
        <v>255</v>
      </c>
      <c r="K92" s="510" t="str">
        <f>IFERROR(K91/J91-1,"-")</f>
        <v>-</v>
      </c>
    </row>
    <row r="93" spans="1:11">
      <c r="E93" s="514"/>
      <c r="F93" s="141"/>
      <c r="G93" s="141"/>
      <c r="H93" s="130"/>
      <c r="I93" s="130"/>
      <c r="J93" s="533" t="s">
        <v>256</v>
      </c>
      <c r="K93" s="511">
        <f>K91-J91</f>
        <v>0</v>
      </c>
    </row>
    <row r="94" spans="1:11" ht="15.75">
      <c r="A94" s="564" t="s">
        <v>354</v>
      </c>
      <c r="B94" s="692" t="b">
        <f>J106=LTD!C86</f>
        <v>1</v>
      </c>
      <c r="C94" s="693" t="b">
        <f>K106=LTD!F86</f>
        <v>1</v>
      </c>
      <c r="D94" s="562"/>
      <c r="E94" s="509" t="s">
        <v>189</v>
      </c>
      <c r="F94" s="142" t="s">
        <v>2</v>
      </c>
      <c r="G94" s="142" t="s">
        <v>117</v>
      </c>
      <c r="H94" s="143" t="s">
        <v>100</v>
      </c>
      <c r="I94" s="143" t="s">
        <v>219</v>
      </c>
      <c r="J94" s="143" t="s">
        <v>218</v>
      </c>
      <c r="K94" s="512" t="s">
        <v>217</v>
      </c>
    </row>
    <row r="95" spans="1:11">
      <c r="E95" s="513" t="s">
        <v>198</v>
      </c>
      <c r="F95" s="129">
        <f>LTD!D74</f>
        <v>0</v>
      </c>
      <c r="G95" s="137">
        <f>LTD!E74</f>
        <v>0</v>
      </c>
      <c r="H95" s="531">
        <f>LTD!C74</f>
        <v>0</v>
      </c>
      <c r="I95" s="531">
        <f>LTD!F74</f>
        <v>0</v>
      </c>
      <c r="J95" s="131">
        <f>(G95/100*H95)*12</f>
        <v>0</v>
      </c>
      <c r="K95" s="508">
        <f>(G95/100*I95)*12</f>
        <v>0</v>
      </c>
    </row>
    <row r="96" spans="1:11">
      <c r="E96" s="513" t="s">
        <v>16</v>
      </c>
      <c r="F96" s="129">
        <f>LTD!D75</f>
        <v>0</v>
      </c>
      <c r="G96" s="137">
        <f>LTD!E75</f>
        <v>0</v>
      </c>
      <c r="H96" s="531">
        <f>LTD!C75</f>
        <v>0</v>
      </c>
      <c r="I96" s="531">
        <f>LTD!F75</f>
        <v>0</v>
      </c>
      <c r="J96" s="131">
        <f t="shared" ref="J96:J105" si="6">(G96/100*H96)*12</f>
        <v>0</v>
      </c>
      <c r="K96" s="508">
        <f t="shared" ref="K96:K105" si="7">(G96/100*I96)*12</f>
        <v>0</v>
      </c>
    </row>
    <row r="97" spans="1:11">
      <c r="E97" s="513" t="s">
        <v>17</v>
      </c>
      <c r="F97" s="129">
        <f>LTD!D76</f>
        <v>0</v>
      </c>
      <c r="G97" s="137">
        <f>LTD!E76</f>
        <v>0</v>
      </c>
      <c r="H97" s="531">
        <f>LTD!C76</f>
        <v>0</v>
      </c>
      <c r="I97" s="531">
        <f>LTD!F76</f>
        <v>0</v>
      </c>
      <c r="J97" s="131">
        <f t="shared" si="6"/>
        <v>0</v>
      </c>
      <c r="K97" s="508">
        <f t="shared" si="7"/>
        <v>0</v>
      </c>
    </row>
    <row r="98" spans="1:11">
      <c r="E98" s="513" t="s">
        <v>18</v>
      </c>
      <c r="F98" s="129">
        <f>LTD!D77</f>
        <v>0</v>
      </c>
      <c r="G98" s="137">
        <f>LTD!E77</f>
        <v>0</v>
      </c>
      <c r="H98" s="531">
        <f>LTD!C77</f>
        <v>0</v>
      </c>
      <c r="I98" s="531">
        <f>LTD!F77</f>
        <v>0</v>
      </c>
      <c r="J98" s="131">
        <f t="shared" si="6"/>
        <v>0</v>
      </c>
      <c r="K98" s="508">
        <f t="shared" si="7"/>
        <v>0</v>
      </c>
    </row>
    <row r="99" spans="1:11">
      <c r="E99" s="513" t="s">
        <v>19</v>
      </c>
      <c r="F99" s="129">
        <f>LTD!D78</f>
        <v>0</v>
      </c>
      <c r="G99" s="137">
        <f>LTD!E78</f>
        <v>0</v>
      </c>
      <c r="H99" s="531">
        <f>LTD!C78</f>
        <v>0</v>
      </c>
      <c r="I99" s="531">
        <f>LTD!F78</f>
        <v>0</v>
      </c>
      <c r="J99" s="131">
        <f t="shared" si="6"/>
        <v>0</v>
      </c>
      <c r="K99" s="508">
        <f t="shared" si="7"/>
        <v>0</v>
      </c>
    </row>
    <row r="100" spans="1:11">
      <c r="E100" s="513" t="s">
        <v>20</v>
      </c>
      <c r="F100" s="129">
        <f>LTD!D79</f>
        <v>0</v>
      </c>
      <c r="G100" s="137">
        <f>LTD!E79</f>
        <v>0</v>
      </c>
      <c r="H100" s="531">
        <f>LTD!C79</f>
        <v>0</v>
      </c>
      <c r="I100" s="531">
        <f>LTD!F79</f>
        <v>0</v>
      </c>
      <c r="J100" s="131">
        <f t="shared" si="6"/>
        <v>0</v>
      </c>
      <c r="K100" s="508">
        <f t="shared" si="7"/>
        <v>0</v>
      </c>
    </row>
    <row r="101" spans="1:11">
      <c r="E101" s="513" t="s">
        <v>21</v>
      </c>
      <c r="F101" s="129">
        <f>LTD!D80</f>
        <v>0</v>
      </c>
      <c r="G101" s="137">
        <f>LTD!E80</f>
        <v>0</v>
      </c>
      <c r="H101" s="531">
        <f>LTD!C80</f>
        <v>0</v>
      </c>
      <c r="I101" s="531">
        <f>LTD!F80</f>
        <v>0</v>
      </c>
      <c r="J101" s="131">
        <f t="shared" si="6"/>
        <v>0</v>
      </c>
      <c r="K101" s="508">
        <f t="shared" si="7"/>
        <v>0</v>
      </c>
    </row>
    <row r="102" spans="1:11">
      <c r="E102" s="513" t="s">
        <v>22</v>
      </c>
      <c r="F102" s="129">
        <f>LTD!D81</f>
        <v>0</v>
      </c>
      <c r="G102" s="137">
        <f>LTD!E81</f>
        <v>0</v>
      </c>
      <c r="H102" s="531">
        <f>LTD!C81</f>
        <v>0</v>
      </c>
      <c r="I102" s="531">
        <f>LTD!F81</f>
        <v>0</v>
      </c>
      <c r="J102" s="131">
        <f t="shared" si="6"/>
        <v>0</v>
      </c>
      <c r="K102" s="508">
        <f t="shared" si="7"/>
        <v>0</v>
      </c>
    </row>
    <row r="103" spans="1:11">
      <c r="E103" s="513" t="s">
        <v>23</v>
      </c>
      <c r="F103" s="129">
        <f>LTD!D82</f>
        <v>0</v>
      </c>
      <c r="G103" s="137">
        <f>LTD!E82</f>
        <v>0</v>
      </c>
      <c r="H103" s="531">
        <f>LTD!C82</f>
        <v>0</v>
      </c>
      <c r="I103" s="531">
        <f>LTD!F82</f>
        <v>0</v>
      </c>
      <c r="J103" s="131">
        <f t="shared" si="6"/>
        <v>0</v>
      </c>
      <c r="K103" s="508">
        <f t="shared" si="7"/>
        <v>0</v>
      </c>
    </row>
    <row r="104" spans="1:11">
      <c r="E104" s="513" t="s">
        <v>57</v>
      </c>
      <c r="F104" s="129">
        <f>LTD!D83</f>
        <v>0</v>
      </c>
      <c r="G104" s="137">
        <f>LTD!E83</f>
        <v>0</v>
      </c>
      <c r="H104" s="531">
        <f>LTD!C83</f>
        <v>0</v>
      </c>
      <c r="I104" s="531">
        <f>LTD!F83</f>
        <v>0</v>
      </c>
      <c r="J104" s="131">
        <f t="shared" si="6"/>
        <v>0</v>
      </c>
      <c r="K104" s="508">
        <f t="shared" si="7"/>
        <v>0</v>
      </c>
    </row>
    <row r="105" spans="1:11">
      <c r="E105" s="513" t="s">
        <v>210</v>
      </c>
      <c r="F105" s="129">
        <f>LTD!D84</f>
        <v>0</v>
      </c>
      <c r="G105" s="137">
        <f>LTD!E84</f>
        <v>0</v>
      </c>
      <c r="H105" s="531">
        <f>LTD!C84</f>
        <v>0</v>
      </c>
      <c r="I105" s="531">
        <f>LTD!F84</f>
        <v>0</v>
      </c>
      <c r="J105" s="131">
        <f t="shared" si="6"/>
        <v>0</v>
      </c>
      <c r="K105" s="508">
        <f t="shared" si="7"/>
        <v>0</v>
      </c>
    </row>
    <row r="106" spans="1:11">
      <c r="E106" s="514" t="s">
        <v>67</v>
      </c>
      <c r="F106" s="129">
        <f>LTD!D85</f>
        <v>0</v>
      </c>
      <c r="G106" s="129">
        <f>LTD!E85</f>
        <v>0</v>
      </c>
      <c r="H106" s="130" t="s">
        <v>167</v>
      </c>
      <c r="I106" s="130" t="s">
        <v>167</v>
      </c>
      <c r="J106" s="140">
        <f>SUM(J95:J105)</f>
        <v>0</v>
      </c>
      <c r="K106" s="516">
        <f>SUM(K95:K105)</f>
        <v>0</v>
      </c>
    </row>
    <row r="107" spans="1:11">
      <c r="E107" s="514"/>
      <c r="F107" s="141"/>
      <c r="G107" s="141"/>
      <c r="H107" s="130"/>
      <c r="I107" s="130"/>
      <c r="J107" s="532" t="s">
        <v>255</v>
      </c>
      <c r="K107" s="510" t="str">
        <f>IFERROR(K106/J106-1,"-")</f>
        <v>-</v>
      </c>
    </row>
    <row r="108" spans="1:11">
      <c r="E108" s="514"/>
      <c r="F108" s="141"/>
      <c r="G108" s="141"/>
      <c r="H108" s="130"/>
      <c r="I108" s="130"/>
      <c r="J108" s="533" t="s">
        <v>256</v>
      </c>
      <c r="K108" s="511">
        <f>K106-J106</f>
        <v>0</v>
      </c>
    </row>
    <row r="109" spans="1:11" ht="15.75">
      <c r="B109" s="697" t="b">
        <f>J112='Vol STD '!C41</f>
        <v>1</v>
      </c>
      <c r="C109" s="691" t="b">
        <f>K112='Vol STD '!F41</f>
        <v>1</v>
      </c>
      <c r="E109" s="509" t="s">
        <v>224</v>
      </c>
      <c r="F109" s="142" t="s">
        <v>2</v>
      </c>
      <c r="G109" s="142" t="s">
        <v>118</v>
      </c>
      <c r="H109" s="143" t="s">
        <v>100</v>
      </c>
      <c r="I109" s="143" t="s">
        <v>219</v>
      </c>
      <c r="J109" s="143" t="s">
        <v>218</v>
      </c>
      <c r="K109" s="512" t="s">
        <v>217</v>
      </c>
    </row>
    <row r="110" spans="1:11">
      <c r="A110" s="717" t="s">
        <v>353</v>
      </c>
      <c r="B110" s="718"/>
      <c r="C110" s="719"/>
      <c r="D110" s="562"/>
      <c r="E110" s="517" t="s">
        <v>358</v>
      </c>
      <c r="F110" s="129">
        <f>'Vol STD '!D39</f>
        <v>0</v>
      </c>
      <c r="G110" s="137">
        <f>'Vol STD '!E39</f>
        <v>0</v>
      </c>
      <c r="H110" s="531">
        <f>'Vol STD '!C39</f>
        <v>0</v>
      </c>
      <c r="I110" s="531">
        <f>'Vol STD '!F39</f>
        <v>0</v>
      </c>
      <c r="J110" s="131">
        <f>(G110/10*H110)*12</f>
        <v>0</v>
      </c>
      <c r="K110" s="508">
        <f>(G110/10*I110)*12</f>
        <v>0</v>
      </c>
    </row>
    <row r="111" spans="1:11">
      <c r="A111" s="717" t="s">
        <v>354</v>
      </c>
      <c r="B111" s="718"/>
      <c r="C111" s="719"/>
      <c r="D111" s="562"/>
      <c r="E111" s="517" t="s">
        <v>355</v>
      </c>
      <c r="F111" s="129">
        <f>'Vol STD '!D40</f>
        <v>0</v>
      </c>
      <c r="G111" s="137">
        <f>'Vol STD '!E40</f>
        <v>0</v>
      </c>
      <c r="H111" s="531">
        <f>'Vol STD '!C40</f>
        <v>0</v>
      </c>
      <c r="I111" s="531">
        <f>'Vol STD '!F40</f>
        <v>0</v>
      </c>
      <c r="J111" s="131">
        <f>(G111/10*H111)*12</f>
        <v>0</v>
      </c>
      <c r="K111" s="508">
        <f>(G111/10*I111)*12</f>
        <v>0</v>
      </c>
    </row>
    <row r="112" spans="1:11">
      <c r="E112" s="514" t="s">
        <v>67</v>
      </c>
      <c r="F112" s="129" t="s">
        <v>167</v>
      </c>
      <c r="G112" s="137" t="s">
        <v>167</v>
      </c>
      <c r="H112" s="130" t="s">
        <v>167</v>
      </c>
      <c r="I112" s="130" t="s">
        <v>167</v>
      </c>
      <c r="J112" s="140">
        <f>SUM(J110:J111)</f>
        <v>0</v>
      </c>
      <c r="K112" s="516">
        <f>SUM(K110:K111)</f>
        <v>0</v>
      </c>
    </row>
    <row r="113" spans="1:11">
      <c r="E113" s="514"/>
      <c r="F113" s="141"/>
      <c r="G113" s="131"/>
      <c r="H113" s="130"/>
      <c r="I113" s="130"/>
      <c r="J113" s="532" t="s">
        <v>255</v>
      </c>
      <c r="K113" s="510" t="str">
        <f>IFERROR(K112/J112-1,"-")</f>
        <v>-</v>
      </c>
    </row>
    <row r="114" spans="1:11">
      <c r="E114" s="514"/>
      <c r="F114" s="141"/>
      <c r="G114" s="131"/>
      <c r="H114" s="130"/>
      <c r="I114" s="130"/>
      <c r="J114" s="533" t="s">
        <v>256</v>
      </c>
      <c r="K114" s="511">
        <f>K112-J112</f>
        <v>0</v>
      </c>
    </row>
    <row r="115" spans="1:11" ht="15.75">
      <c r="B115" s="690" t="b">
        <f>J119='Vol STD '!C48</f>
        <v>0</v>
      </c>
      <c r="C115" s="691" t="b">
        <f>K119='Vol STD '!F48</f>
        <v>1</v>
      </c>
      <c r="E115" s="509" t="s">
        <v>241</v>
      </c>
      <c r="F115" s="142" t="s">
        <v>2</v>
      </c>
      <c r="G115" s="142" t="s">
        <v>118</v>
      </c>
      <c r="H115" s="143" t="s">
        <v>100</v>
      </c>
      <c r="I115" s="143" t="s">
        <v>219</v>
      </c>
      <c r="J115" s="143" t="s">
        <v>218</v>
      </c>
      <c r="K115" s="512" t="s">
        <v>217</v>
      </c>
    </row>
    <row r="116" spans="1:11">
      <c r="A116" s="564" t="s">
        <v>353</v>
      </c>
      <c r="B116" s="692"/>
      <c r="C116" s="693"/>
      <c r="D116" s="562"/>
      <c r="E116" s="518" t="s">
        <v>225</v>
      </c>
      <c r="F116" s="129">
        <f>'Vol STD '!D45</f>
        <v>3569</v>
      </c>
      <c r="G116" s="137">
        <f>'Vol STD '!E45</f>
        <v>3569</v>
      </c>
      <c r="H116" s="531">
        <f>'Vol STD '!C45</f>
        <v>4</v>
      </c>
      <c r="I116" s="531">
        <f>'Vol STD '!F45</f>
        <v>0</v>
      </c>
      <c r="J116" s="131">
        <f>(G116/10*H116)*12</f>
        <v>17131.199999999997</v>
      </c>
      <c r="K116" s="508">
        <f>(G116/10*I116)*12</f>
        <v>0</v>
      </c>
    </row>
    <row r="117" spans="1:11">
      <c r="A117" s="564" t="s">
        <v>353</v>
      </c>
      <c r="B117" s="692"/>
      <c r="C117" s="693"/>
      <c r="D117" s="562"/>
      <c r="E117" s="518" t="s">
        <v>226</v>
      </c>
      <c r="F117" s="129">
        <f>'Vol STD '!D46</f>
        <v>3569</v>
      </c>
      <c r="G117" s="137">
        <f>'Vol STD '!E46</f>
        <v>3569</v>
      </c>
      <c r="H117" s="531">
        <f>'Vol STD '!C46</f>
        <v>0</v>
      </c>
      <c r="I117" s="531">
        <f>'Vol STD '!F46</f>
        <v>0</v>
      </c>
      <c r="J117" s="131">
        <f>(G117/10*H117)*12</f>
        <v>0</v>
      </c>
      <c r="K117" s="508">
        <f>(G117/10*I117)*12</f>
        <v>0</v>
      </c>
    </row>
    <row r="118" spans="1:11">
      <c r="A118" s="564" t="s">
        <v>353</v>
      </c>
      <c r="B118" s="692"/>
      <c r="C118" s="693"/>
      <c r="D118" s="562"/>
      <c r="E118" s="518" t="s">
        <v>227</v>
      </c>
      <c r="F118" s="129">
        <f>'Vol STD '!D47</f>
        <v>3569</v>
      </c>
      <c r="G118" s="137">
        <f>'Vol STD '!E47</f>
        <v>3569</v>
      </c>
      <c r="H118" s="531">
        <f>'Vol STD '!C47</f>
        <v>0</v>
      </c>
      <c r="I118" s="531">
        <f>'Vol STD '!F47</f>
        <v>0</v>
      </c>
      <c r="J118" s="131">
        <f>(G118/10*H118)*12</f>
        <v>0</v>
      </c>
      <c r="K118" s="508">
        <f>(G118/10*I118)*12</f>
        <v>0</v>
      </c>
    </row>
    <row r="119" spans="1:11">
      <c r="E119" s="514" t="s">
        <v>67</v>
      </c>
      <c r="F119" s="129" t="s">
        <v>167</v>
      </c>
      <c r="G119" s="137" t="s">
        <v>167</v>
      </c>
      <c r="H119" s="130" t="s">
        <v>167</v>
      </c>
      <c r="I119" s="130" t="s">
        <v>167</v>
      </c>
      <c r="J119" s="131">
        <f>SUM(J116:J118)</f>
        <v>17131.199999999997</v>
      </c>
      <c r="K119" s="508">
        <f>SUM(K116:K118)</f>
        <v>0</v>
      </c>
    </row>
    <row r="120" spans="1:11">
      <c r="E120" s="514"/>
      <c r="F120" s="141"/>
      <c r="G120" s="131"/>
      <c r="H120" s="130"/>
      <c r="I120" s="130"/>
      <c r="J120" s="532" t="s">
        <v>255</v>
      </c>
      <c r="K120" s="510">
        <f>IFERROR(K119/J119-1,"-")</f>
        <v>-1</v>
      </c>
    </row>
    <row r="121" spans="1:11">
      <c r="E121" s="514"/>
      <c r="F121" s="141"/>
      <c r="G121" s="131"/>
      <c r="H121" s="130"/>
      <c r="I121" s="130"/>
      <c r="J121" s="533" t="s">
        <v>256</v>
      </c>
      <c r="K121" s="511">
        <f>K119-J119</f>
        <v>-17131.199999999997</v>
      </c>
    </row>
    <row r="122" spans="1:11" ht="15.75">
      <c r="E122" s="520"/>
      <c r="F122" s="142" t="s">
        <v>2</v>
      </c>
      <c r="G122" s="142" t="s">
        <v>118</v>
      </c>
      <c r="H122" s="143" t="s">
        <v>230</v>
      </c>
      <c r="I122" s="143" t="s">
        <v>231</v>
      </c>
      <c r="J122" s="143" t="s">
        <v>218</v>
      </c>
      <c r="K122" s="512" t="s">
        <v>217</v>
      </c>
    </row>
    <row r="123" spans="1:11">
      <c r="A123" s="564" t="s">
        <v>353</v>
      </c>
      <c r="B123" s="692" t="b">
        <f>J123='Vol STD '!C53</f>
        <v>1</v>
      </c>
      <c r="C123" s="693" t="b">
        <f>K123='Vol STD '!F53</f>
        <v>1</v>
      </c>
      <c r="D123" s="562"/>
      <c r="E123" s="521" t="s">
        <v>229</v>
      </c>
      <c r="F123" s="141">
        <f>'Vol STD '!D52</f>
        <v>0</v>
      </c>
      <c r="G123" s="140">
        <f>'Vol STD '!E52</f>
        <v>0</v>
      </c>
      <c r="H123" s="531">
        <f>'Vol STD '!C52</f>
        <v>0</v>
      </c>
      <c r="I123" s="531">
        <f>'Vol STD '!F52</f>
        <v>0</v>
      </c>
      <c r="J123" s="131">
        <f>(F123*H123)*12</f>
        <v>0</v>
      </c>
      <c r="K123" s="508">
        <f>(F123*I123)*12</f>
        <v>0</v>
      </c>
    </row>
    <row r="124" spans="1:11">
      <c r="E124" s="521"/>
      <c r="F124" s="141"/>
      <c r="G124" s="140"/>
      <c r="H124" s="130"/>
      <c r="I124" s="130"/>
      <c r="J124" s="532" t="s">
        <v>255</v>
      </c>
      <c r="K124" s="510" t="str">
        <f>IFERROR(K123/J123-1,"-")</f>
        <v>-</v>
      </c>
    </row>
    <row r="125" spans="1:11">
      <c r="E125" s="521"/>
      <c r="F125" s="141"/>
      <c r="G125" s="140"/>
      <c r="H125" s="130"/>
      <c r="I125" s="130"/>
      <c r="J125" s="533" t="s">
        <v>256</v>
      </c>
      <c r="K125" s="511">
        <f>K123-J123</f>
        <v>0</v>
      </c>
    </row>
    <row r="126" spans="1:11" ht="15.75">
      <c r="A126" s="564" t="s">
        <v>354</v>
      </c>
      <c r="B126" s="692" t="b">
        <f>J138='Vol STD '!C69</f>
        <v>1</v>
      </c>
      <c r="C126" s="693" t="b">
        <f>K138='Vol STD '!F69</f>
        <v>1</v>
      </c>
      <c r="D126" s="562"/>
      <c r="E126" s="509" t="s">
        <v>186</v>
      </c>
      <c r="F126" s="142" t="s">
        <v>2</v>
      </c>
      <c r="G126" s="142" t="s">
        <v>118</v>
      </c>
      <c r="H126" s="143" t="s">
        <v>100</v>
      </c>
      <c r="I126" s="143" t="s">
        <v>219</v>
      </c>
      <c r="J126" s="143" t="s">
        <v>218</v>
      </c>
      <c r="K126" s="512" t="s">
        <v>217</v>
      </c>
    </row>
    <row r="127" spans="1:11">
      <c r="E127" s="513" t="s">
        <v>198</v>
      </c>
      <c r="F127" s="129">
        <f>'Vol STD '!D57</f>
        <v>0</v>
      </c>
      <c r="G127" s="137">
        <f>'Vol STD '!E57</f>
        <v>0</v>
      </c>
      <c r="H127" s="531">
        <f>'Vol STD '!C57</f>
        <v>0</v>
      </c>
      <c r="I127" s="531">
        <f>'Vol STD '!F57</f>
        <v>0</v>
      </c>
      <c r="J127" s="131">
        <f>(G127/10*H127)*12</f>
        <v>0</v>
      </c>
      <c r="K127" s="508">
        <f>(G127/10*I127)*12</f>
        <v>0</v>
      </c>
    </row>
    <row r="128" spans="1:11">
      <c r="E128" s="513" t="s">
        <v>16</v>
      </c>
      <c r="F128" s="129">
        <f>'Vol STD '!D58</f>
        <v>0</v>
      </c>
      <c r="G128" s="137">
        <f>'Vol STD '!E58</f>
        <v>0</v>
      </c>
      <c r="H128" s="531">
        <f>'Vol STD '!C58</f>
        <v>0</v>
      </c>
      <c r="I128" s="531">
        <f>'Vol STD '!F58</f>
        <v>0</v>
      </c>
      <c r="J128" s="131">
        <f t="shared" ref="J128:J137" si="8">(G128/10*H128)*12</f>
        <v>0</v>
      </c>
      <c r="K128" s="508">
        <f t="shared" ref="K128:K137" si="9">(G128/10*I128)*12</f>
        <v>0</v>
      </c>
    </row>
    <row r="129" spans="1:11">
      <c r="E129" s="513" t="s">
        <v>17</v>
      </c>
      <c r="F129" s="129">
        <f>'Vol STD '!D59</f>
        <v>0</v>
      </c>
      <c r="G129" s="137">
        <f>'Vol STD '!E59</f>
        <v>0</v>
      </c>
      <c r="H129" s="531">
        <f>'Vol STD '!C59</f>
        <v>0</v>
      </c>
      <c r="I129" s="531">
        <f>'Vol STD '!F59</f>
        <v>0</v>
      </c>
      <c r="J129" s="131">
        <f t="shared" si="8"/>
        <v>0</v>
      </c>
      <c r="K129" s="508">
        <f t="shared" si="9"/>
        <v>0</v>
      </c>
    </row>
    <row r="130" spans="1:11">
      <c r="E130" s="513" t="s">
        <v>18</v>
      </c>
      <c r="F130" s="129">
        <f>'Vol STD '!D60</f>
        <v>0</v>
      </c>
      <c r="G130" s="137">
        <f>'Vol STD '!E60</f>
        <v>0</v>
      </c>
      <c r="H130" s="531">
        <f>'Vol STD '!C60</f>
        <v>0</v>
      </c>
      <c r="I130" s="531">
        <f>'Vol STD '!F60</f>
        <v>0</v>
      </c>
      <c r="J130" s="131">
        <f t="shared" si="8"/>
        <v>0</v>
      </c>
      <c r="K130" s="508">
        <f t="shared" si="9"/>
        <v>0</v>
      </c>
    </row>
    <row r="131" spans="1:11">
      <c r="E131" s="513" t="s">
        <v>19</v>
      </c>
      <c r="F131" s="129">
        <f>'Vol STD '!D61</f>
        <v>0</v>
      </c>
      <c r="G131" s="137">
        <f>'Vol STD '!E61</f>
        <v>0</v>
      </c>
      <c r="H131" s="531">
        <f>'Vol STD '!C61</f>
        <v>0</v>
      </c>
      <c r="I131" s="531">
        <f>'Vol STD '!F61</f>
        <v>0</v>
      </c>
      <c r="J131" s="131">
        <f t="shared" si="8"/>
        <v>0</v>
      </c>
      <c r="K131" s="508">
        <f t="shared" si="9"/>
        <v>0</v>
      </c>
    </row>
    <row r="132" spans="1:11">
      <c r="E132" s="513" t="s">
        <v>20</v>
      </c>
      <c r="F132" s="129">
        <f>'Vol STD '!D62</f>
        <v>0</v>
      </c>
      <c r="G132" s="137">
        <f>'Vol STD '!E62</f>
        <v>0</v>
      </c>
      <c r="H132" s="531">
        <f>'Vol STD '!C62</f>
        <v>0</v>
      </c>
      <c r="I132" s="531">
        <f>'Vol STD '!F62</f>
        <v>0</v>
      </c>
      <c r="J132" s="131">
        <f t="shared" si="8"/>
        <v>0</v>
      </c>
      <c r="K132" s="508">
        <f t="shared" si="9"/>
        <v>0</v>
      </c>
    </row>
    <row r="133" spans="1:11">
      <c r="E133" s="513" t="s">
        <v>21</v>
      </c>
      <c r="F133" s="129">
        <f>'Vol STD '!D63</f>
        <v>0</v>
      </c>
      <c r="G133" s="137">
        <f>'Vol STD '!E63</f>
        <v>0</v>
      </c>
      <c r="H133" s="531">
        <f>'Vol STD '!C63</f>
        <v>0</v>
      </c>
      <c r="I133" s="531">
        <f>'Vol STD '!F63</f>
        <v>0</v>
      </c>
      <c r="J133" s="131">
        <f t="shared" si="8"/>
        <v>0</v>
      </c>
      <c r="K133" s="508">
        <f t="shared" si="9"/>
        <v>0</v>
      </c>
    </row>
    <row r="134" spans="1:11">
      <c r="E134" s="513" t="s">
        <v>22</v>
      </c>
      <c r="F134" s="129">
        <f>'Vol STD '!D64</f>
        <v>0</v>
      </c>
      <c r="G134" s="137">
        <f>'Vol STD '!E64</f>
        <v>0</v>
      </c>
      <c r="H134" s="531">
        <f>'Vol STD '!C64</f>
        <v>0</v>
      </c>
      <c r="I134" s="531">
        <f>'Vol STD '!F64</f>
        <v>0</v>
      </c>
      <c r="J134" s="131">
        <f t="shared" si="8"/>
        <v>0</v>
      </c>
      <c r="K134" s="508">
        <f t="shared" si="9"/>
        <v>0</v>
      </c>
    </row>
    <row r="135" spans="1:11">
      <c r="E135" s="513" t="s">
        <v>23</v>
      </c>
      <c r="F135" s="129">
        <f>'Vol STD '!D65</f>
        <v>0</v>
      </c>
      <c r="G135" s="137">
        <f>'Vol STD '!E65</f>
        <v>0</v>
      </c>
      <c r="H135" s="531">
        <f>'Vol STD '!C65</f>
        <v>0</v>
      </c>
      <c r="I135" s="531">
        <f>'Vol STD '!F65</f>
        <v>0</v>
      </c>
      <c r="J135" s="131">
        <f t="shared" si="8"/>
        <v>0</v>
      </c>
      <c r="K135" s="508">
        <f t="shared" si="9"/>
        <v>0</v>
      </c>
    </row>
    <row r="136" spans="1:11">
      <c r="E136" s="513" t="s">
        <v>57</v>
      </c>
      <c r="F136" s="129">
        <f>'Vol STD '!D66</f>
        <v>0</v>
      </c>
      <c r="G136" s="137">
        <f>'Vol STD '!E66</f>
        <v>0</v>
      </c>
      <c r="H136" s="531">
        <f>'Vol STD '!C66</f>
        <v>0</v>
      </c>
      <c r="I136" s="531">
        <f>'Vol STD '!F66</f>
        <v>0</v>
      </c>
      <c r="J136" s="131">
        <f t="shared" si="8"/>
        <v>0</v>
      </c>
      <c r="K136" s="508">
        <f t="shared" si="9"/>
        <v>0</v>
      </c>
    </row>
    <row r="137" spans="1:11">
      <c r="E137" s="513" t="s">
        <v>210</v>
      </c>
      <c r="F137" s="129">
        <f>'Vol STD '!D67</f>
        <v>0</v>
      </c>
      <c r="G137" s="137">
        <f>'Vol STD '!E67</f>
        <v>0</v>
      </c>
      <c r="H137" s="531">
        <f>'Vol STD '!C67</f>
        <v>0</v>
      </c>
      <c r="I137" s="531">
        <f>'Vol STD '!F67</f>
        <v>0</v>
      </c>
      <c r="J137" s="131">
        <f t="shared" si="8"/>
        <v>0</v>
      </c>
      <c r="K137" s="508">
        <f t="shared" si="9"/>
        <v>0</v>
      </c>
    </row>
    <row r="138" spans="1:11">
      <c r="E138" s="514" t="s">
        <v>67</v>
      </c>
      <c r="F138" s="129">
        <f>'Vol STD '!D68</f>
        <v>0</v>
      </c>
      <c r="G138" s="137">
        <f>'Vol STD '!E68</f>
        <v>0</v>
      </c>
      <c r="H138" s="130" t="s">
        <v>167</v>
      </c>
      <c r="I138" s="130" t="s">
        <v>167</v>
      </c>
      <c r="J138" s="140">
        <f>SUM(J127:J137)</f>
        <v>0</v>
      </c>
      <c r="K138" s="516">
        <f>SUM(K127:K137)</f>
        <v>0</v>
      </c>
    </row>
    <row r="139" spans="1:11">
      <c r="E139" s="514"/>
      <c r="F139" s="141"/>
      <c r="G139" s="131"/>
      <c r="H139" s="130"/>
      <c r="I139" s="130"/>
      <c r="J139" s="532" t="s">
        <v>255</v>
      </c>
      <c r="K139" s="510" t="str">
        <f>IFERROR(K138/J138-1,"-")</f>
        <v>-</v>
      </c>
    </row>
    <row r="140" spans="1:11">
      <c r="E140" s="514"/>
      <c r="F140" s="141"/>
      <c r="G140" s="131"/>
      <c r="H140" s="130"/>
      <c r="I140" s="130"/>
      <c r="J140" s="533" t="s">
        <v>256</v>
      </c>
      <c r="K140" s="511">
        <f>K138-J138</f>
        <v>0</v>
      </c>
    </row>
    <row r="141" spans="1:11" ht="15.75">
      <c r="A141" s="564" t="s">
        <v>354</v>
      </c>
      <c r="B141" s="692" t="b">
        <f>J153='Vol STD '!C85</f>
        <v>1</v>
      </c>
      <c r="C141" s="698" t="b">
        <f>K153='Vol STD '!F85</f>
        <v>1</v>
      </c>
      <c r="D141" s="562"/>
      <c r="E141" s="509" t="s">
        <v>187</v>
      </c>
      <c r="F141" s="142" t="s">
        <v>2</v>
      </c>
      <c r="G141" s="142" t="s">
        <v>118</v>
      </c>
      <c r="H141" s="143" t="s">
        <v>100</v>
      </c>
      <c r="I141" s="143" t="s">
        <v>219</v>
      </c>
      <c r="J141" s="143" t="s">
        <v>218</v>
      </c>
      <c r="K141" s="512" t="s">
        <v>217</v>
      </c>
    </row>
    <row r="142" spans="1:11">
      <c r="E142" s="513" t="s">
        <v>198</v>
      </c>
      <c r="F142" s="129">
        <f>'Vol STD '!D73</f>
        <v>0</v>
      </c>
      <c r="G142" s="137">
        <f>'Vol STD '!E73</f>
        <v>0</v>
      </c>
      <c r="H142" s="531">
        <f>'Vol STD '!C73</f>
        <v>0</v>
      </c>
      <c r="I142" s="531">
        <f>'Vol STD '!F73</f>
        <v>0</v>
      </c>
      <c r="J142" s="131">
        <f>(G142/10*H142)*12</f>
        <v>0</v>
      </c>
      <c r="K142" s="508">
        <f>(G142/10*I142)*12</f>
        <v>0</v>
      </c>
    </row>
    <row r="143" spans="1:11">
      <c r="E143" s="513" t="s">
        <v>16</v>
      </c>
      <c r="F143" s="129">
        <f>'Vol STD '!D74</f>
        <v>0</v>
      </c>
      <c r="G143" s="137">
        <f>'Vol STD '!E74</f>
        <v>0</v>
      </c>
      <c r="H143" s="531">
        <f>'Vol STD '!C74</f>
        <v>0</v>
      </c>
      <c r="I143" s="531">
        <f>'Vol STD '!F74</f>
        <v>0</v>
      </c>
      <c r="J143" s="131">
        <f t="shared" ref="J143:J152" si="10">(G143/10*H143)*12</f>
        <v>0</v>
      </c>
      <c r="K143" s="508">
        <f t="shared" ref="K143:K152" si="11">(G143/10*I143)*12</f>
        <v>0</v>
      </c>
    </row>
    <row r="144" spans="1:11">
      <c r="E144" s="513" t="s">
        <v>17</v>
      </c>
      <c r="F144" s="129">
        <f>'Vol STD '!D75</f>
        <v>0</v>
      </c>
      <c r="G144" s="137">
        <f>'Vol STD '!E75</f>
        <v>0</v>
      </c>
      <c r="H144" s="531">
        <f>'Vol STD '!C75</f>
        <v>0</v>
      </c>
      <c r="I144" s="531">
        <f>'Vol STD '!F75</f>
        <v>0</v>
      </c>
      <c r="J144" s="131">
        <f t="shared" si="10"/>
        <v>0</v>
      </c>
      <c r="K144" s="508">
        <f t="shared" si="11"/>
        <v>0</v>
      </c>
    </row>
    <row r="145" spans="1:11">
      <c r="E145" s="513" t="s">
        <v>18</v>
      </c>
      <c r="F145" s="129">
        <f>'Vol STD '!D76</f>
        <v>0</v>
      </c>
      <c r="G145" s="137">
        <f>'Vol STD '!E76</f>
        <v>0</v>
      </c>
      <c r="H145" s="531">
        <f>'Vol STD '!C76</f>
        <v>0</v>
      </c>
      <c r="I145" s="531">
        <f>'Vol STD '!F76</f>
        <v>0</v>
      </c>
      <c r="J145" s="131">
        <f t="shared" si="10"/>
        <v>0</v>
      </c>
      <c r="K145" s="508">
        <f t="shared" si="11"/>
        <v>0</v>
      </c>
    </row>
    <row r="146" spans="1:11">
      <c r="E146" s="513" t="s">
        <v>19</v>
      </c>
      <c r="F146" s="129">
        <f>'Vol STD '!D77</f>
        <v>0</v>
      </c>
      <c r="G146" s="137">
        <f>'Vol STD '!E77</f>
        <v>0</v>
      </c>
      <c r="H146" s="531">
        <f>'Vol STD '!C77</f>
        <v>0</v>
      </c>
      <c r="I146" s="531">
        <f>'Vol STD '!F77</f>
        <v>0</v>
      </c>
      <c r="J146" s="131">
        <f t="shared" si="10"/>
        <v>0</v>
      </c>
      <c r="K146" s="508">
        <f t="shared" si="11"/>
        <v>0</v>
      </c>
    </row>
    <row r="147" spans="1:11">
      <c r="E147" s="513" t="s">
        <v>20</v>
      </c>
      <c r="F147" s="129">
        <f>'Vol STD '!D78</f>
        <v>0</v>
      </c>
      <c r="G147" s="137">
        <f>'Vol STD '!E78</f>
        <v>0</v>
      </c>
      <c r="H147" s="531">
        <f>'Vol STD '!C78</f>
        <v>0</v>
      </c>
      <c r="I147" s="531">
        <f>'Vol STD '!F78</f>
        <v>0</v>
      </c>
      <c r="J147" s="131">
        <f t="shared" si="10"/>
        <v>0</v>
      </c>
      <c r="K147" s="508">
        <f t="shared" si="11"/>
        <v>0</v>
      </c>
    </row>
    <row r="148" spans="1:11">
      <c r="E148" s="513" t="s">
        <v>21</v>
      </c>
      <c r="F148" s="129">
        <f>'Vol STD '!D79</f>
        <v>0</v>
      </c>
      <c r="G148" s="137">
        <f>'Vol STD '!E79</f>
        <v>0</v>
      </c>
      <c r="H148" s="531">
        <f>'Vol STD '!C79</f>
        <v>0</v>
      </c>
      <c r="I148" s="531">
        <f>'Vol STD '!F79</f>
        <v>0</v>
      </c>
      <c r="J148" s="131">
        <f t="shared" si="10"/>
        <v>0</v>
      </c>
      <c r="K148" s="508">
        <f t="shared" si="11"/>
        <v>0</v>
      </c>
    </row>
    <row r="149" spans="1:11">
      <c r="E149" s="513" t="s">
        <v>22</v>
      </c>
      <c r="F149" s="129">
        <f>'Vol STD '!D80</f>
        <v>0</v>
      </c>
      <c r="G149" s="137">
        <f>'Vol STD '!E80</f>
        <v>0</v>
      </c>
      <c r="H149" s="531">
        <f>'Vol STD '!C80</f>
        <v>0</v>
      </c>
      <c r="I149" s="531">
        <f>'Vol STD '!F80</f>
        <v>0</v>
      </c>
      <c r="J149" s="131">
        <f t="shared" si="10"/>
        <v>0</v>
      </c>
      <c r="K149" s="508">
        <f t="shared" si="11"/>
        <v>0</v>
      </c>
    </row>
    <row r="150" spans="1:11">
      <c r="E150" s="513" t="s">
        <v>23</v>
      </c>
      <c r="F150" s="129">
        <f>'Vol STD '!D81</f>
        <v>0</v>
      </c>
      <c r="G150" s="137">
        <f>'Vol STD '!E81</f>
        <v>0</v>
      </c>
      <c r="H150" s="531">
        <f>'Vol STD '!C81</f>
        <v>0</v>
      </c>
      <c r="I150" s="531">
        <f>'Vol STD '!F81</f>
        <v>0</v>
      </c>
      <c r="J150" s="131">
        <f t="shared" si="10"/>
        <v>0</v>
      </c>
      <c r="K150" s="508">
        <f t="shared" si="11"/>
        <v>0</v>
      </c>
    </row>
    <row r="151" spans="1:11">
      <c r="E151" s="513" t="s">
        <v>57</v>
      </c>
      <c r="F151" s="129">
        <f>'Vol STD '!D82</f>
        <v>0</v>
      </c>
      <c r="G151" s="137">
        <f>'Vol STD '!E82</f>
        <v>0</v>
      </c>
      <c r="H151" s="531">
        <f>'Vol STD '!C82</f>
        <v>0</v>
      </c>
      <c r="I151" s="531">
        <f>'Vol STD '!F82</f>
        <v>0</v>
      </c>
      <c r="J151" s="131">
        <f t="shared" si="10"/>
        <v>0</v>
      </c>
      <c r="K151" s="508">
        <f t="shared" si="11"/>
        <v>0</v>
      </c>
    </row>
    <row r="152" spans="1:11">
      <c r="E152" s="513" t="s">
        <v>210</v>
      </c>
      <c r="F152" s="129">
        <f>'Vol STD '!D83</f>
        <v>0</v>
      </c>
      <c r="G152" s="137">
        <f>'Vol STD '!E83</f>
        <v>0</v>
      </c>
      <c r="H152" s="531">
        <f>'Vol STD '!C83</f>
        <v>0</v>
      </c>
      <c r="I152" s="531">
        <f>'Vol STD '!F83</f>
        <v>0</v>
      </c>
      <c r="J152" s="131">
        <f t="shared" si="10"/>
        <v>0</v>
      </c>
      <c r="K152" s="508">
        <f t="shared" si="11"/>
        <v>0</v>
      </c>
    </row>
    <row r="153" spans="1:11">
      <c r="E153" s="514" t="s">
        <v>67</v>
      </c>
      <c r="F153" s="129">
        <f>'Vol STD '!D84</f>
        <v>0</v>
      </c>
      <c r="G153" s="137">
        <f>'Vol STD '!E84</f>
        <v>0</v>
      </c>
      <c r="H153" s="130" t="s">
        <v>167</v>
      </c>
      <c r="I153" s="130" t="s">
        <v>167</v>
      </c>
      <c r="J153" s="140">
        <f>SUM(J142:J152)</f>
        <v>0</v>
      </c>
      <c r="K153" s="516">
        <f>SUM(K142:K152)</f>
        <v>0</v>
      </c>
    </row>
    <row r="154" spans="1:11">
      <c r="E154" s="507"/>
      <c r="F154" s="130"/>
      <c r="G154" s="130"/>
      <c r="H154" s="130"/>
      <c r="I154" s="130"/>
      <c r="J154" s="532" t="s">
        <v>255</v>
      </c>
      <c r="K154" s="510" t="str">
        <f>IFERROR(K153/J153-1,"-")</f>
        <v>-</v>
      </c>
    </row>
    <row r="155" spans="1:11">
      <c r="E155" s="699"/>
      <c r="F155" s="700"/>
      <c r="G155" s="700"/>
      <c r="H155" s="700"/>
      <c r="I155" s="700"/>
      <c r="J155" s="703" t="s">
        <v>256</v>
      </c>
      <c r="K155" s="704">
        <f>K153-J153</f>
        <v>0</v>
      </c>
    </row>
    <row r="156" spans="1:11" ht="15.75">
      <c r="E156" s="705"/>
      <c r="F156" s="706" t="s">
        <v>2</v>
      </c>
      <c r="G156" s="706" t="s">
        <v>118</v>
      </c>
      <c r="H156" s="143" t="s">
        <v>100</v>
      </c>
      <c r="I156" s="707" t="s">
        <v>231</v>
      </c>
      <c r="J156" s="707" t="s">
        <v>218</v>
      </c>
      <c r="K156" s="708" t="s">
        <v>217</v>
      </c>
    </row>
    <row r="157" spans="1:11">
      <c r="A157" s="564" t="s">
        <v>353</v>
      </c>
      <c r="B157" s="692" t="b">
        <f>J157='Vol STD '!C87</f>
        <v>0</v>
      </c>
      <c r="C157" s="693" t="b">
        <f>K157='Vol STD '!F87</f>
        <v>1</v>
      </c>
      <c r="D157" s="562"/>
      <c r="E157" s="521" t="s">
        <v>372</v>
      </c>
      <c r="F157" s="141">
        <f>'STD-Statutory States'!C24</f>
        <v>0</v>
      </c>
      <c r="G157" s="140">
        <f>'STD-Statutory States'!C26</f>
        <v>0</v>
      </c>
      <c r="H157" s="531">
        <f>'STD-Statutory States'!C21</f>
        <v>0</v>
      </c>
      <c r="I157" s="531">
        <f>'STD-Statutory States'!C29</f>
        <v>0</v>
      </c>
      <c r="J157" s="131" t="str">
        <f>IF('STD-Statutory States'!C23="PEPM",(F157*H157)*12,IF('STD-Statutory States'!C23="Per $10 of benefit",(H157*G157/10)*12,"-"))</f>
        <v>-</v>
      </c>
      <c r="K157" s="508">
        <f>(F157*I157)*12</f>
        <v>0</v>
      </c>
    </row>
    <row r="158" spans="1:11">
      <c r="E158" s="521"/>
      <c r="F158" s="141"/>
      <c r="G158" s="140"/>
      <c r="H158" s="130"/>
      <c r="I158" s="130"/>
      <c r="J158" s="532" t="s">
        <v>255</v>
      </c>
      <c r="K158" s="510" t="str">
        <f>IFERROR(K157/J157-1,"-")</f>
        <v>-</v>
      </c>
    </row>
    <row r="159" spans="1:11">
      <c r="E159" s="521"/>
      <c r="F159" s="141"/>
      <c r="G159" s="140"/>
      <c r="H159" s="130"/>
      <c r="I159" s="130"/>
      <c r="J159" s="533" t="s">
        <v>256</v>
      </c>
      <c r="K159" s="511" t="str">
        <f>IFERROR(K157-J157,"-")</f>
        <v>-</v>
      </c>
    </row>
    <row r="160" spans="1:11" ht="15.75">
      <c r="E160" s="705"/>
      <c r="F160" s="706" t="s">
        <v>2</v>
      </c>
      <c r="G160" s="706" t="s">
        <v>118</v>
      </c>
      <c r="H160" s="143" t="s">
        <v>100</v>
      </c>
      <c r="I160" s="707" t="s">
        <v>231</v>
      </c>
      <c r="J160" s="707" t="s">
        <v>218</v>
      </c>
      <c r="K160" s="708" t="s">
        <v>217</v>
      </c>
    </row>
    <row r="161" spans="1:11">
      <c r="A161" s="564" t="s">
        <v>353</v>
      </c>
      <c r="B161" s="692" t="b">
        <f>J161='Vol STD '!C90</f>
        <v>0</v>
      </c>
      <c r="C161" s="693" t="b">
        <f>K161='Vol STD '!F90</f>
        <v>1</v>
      </c>
      <c r="D161" s="562"/>
      <c r="E161" s="521" t="s">
        <v>373</v>
      </c>
      <c r="F161" s="141">
        <f>'STD-Statutory States'!D24</f>
        <v>0</v>
      </c>
      <c r="G161" s="140">
        <f>'STD-Statutory States'!D26</f>
        <v>0</v>
      </c>
      <c r="H161" s="531">
        <f>'STD-Statutory States'!D21</f>
        <v>0</v>
      </c>
      <c r="I161" s="531">
        <f>'STD-Statutory States'!D29</f>
        <v>0</v>
      </c>
      <c r="J161" s="131" t="str">
        <f>IF('STD-Statutory States'!D23="PEPM",(F161*H161)*12,IF('STD-Statutory States'!D23="Per $10 of benefit",(H161*G161/10)*12,"-"))</f>
        <v>-</v>
      </c>
      <c r="K161" s="508">
        <f>(F161*I161)*12</f>
        <v>0</v>
      </c>
    </row>
    <row r="162" spans="1:11">
      <c r="E162" s="521"/>
      <c r="F162" s="141"/>
      <c r="G162" s="140"/>
      <c r="H162" s="130"/>
      <c r="I162" s="130"/>
      <c r="J162" s="532" t="s">
        <v>255</v>
      </c>
      <c r="K162" s="510" t="str">
        <f>IFERROR(K161/J161-1,"-")</f>
        <v>-</v>
      </c>
    </row>
    <row r="163" spans="1:11">
      <c r="E163" s="521"/>
      <c r="F163" s="141"/>
      <c r="G163" s="140"/>
      <c r="H163" s="130"/>
      <c r="I163" s="130"/>
      <c r="J163" s="533" t="s">
        <v>256</v>
      </c>
      <c r="K163" s="511" t="str">
        <f>IFERROR(K161-J161,"-")</f>
        <v>-</v>
      </c>
    </row>
    <row r="164" spans="1:11" ht="15.75">
      <c r="E164" s="705"/>
      <c r="F164" s="706" t="s">
        <v>2</v>
      </c>
      <c r="G164" s="706" t="s">
        <v>118</v>
      </c>
      <c r="H164" s="143" t="s">
        <v>100</v>
      </c>
      <c r="I164" s="707" t="s">
        <v>231</v>
      </c>
      <c r="J164" s="707" t="s">
        <v>218</v>
      </c>
      <c r="K164" s="708" t="s">
        <v>217</v>
      </c>
    </row>
    <row r="165" spans="1:11">
      <c r="A165" s="564" t="s">
        <v>353</v>
      </c>
      <c r="B165" s="692" t="b">
        <f>J165='Vol STD '!C93</f>
        <v>0</v>
      </c>
      <c r="C165" s="693" t="b">
        <f>K165='Vol STD '!F93</f>
        <v>1</v>
      </c>
      <c r="D165" s="562"/>
      <c r="E165" s="521" t="s">
        <v>374</v>
      </c>
      <c r="F165" s="141">
        <f>'STD-Statutory States'!E24</f>
        <v>0</v>
      </c>
      <c r="G165" s="140">
        <f>'STD-Statutory States'!E26</f>
        <v>0</v>
      </c>
      <c r="H165" s="531">
        <f>'STD-Statutory States'!E21</f>
        <v>0</v>
      </c>
      <c r="I165" s="531">
        <f>'STD-Statutory States'!E29</f>
        <v>0</v>
      </c>
      <c r="J165" s="131" t="str">
        <f>IF('STD-Statutory States'!E23="PEPM",(F165*H165)*12,IF('STD-Statutory States'!E23="Per $10 of benefit",(H165*G165/10)*12,"-"))</f>
        <v>-</v>
      </c>
      <c r="K165" s="508">
        <f>(F165*I165)*12</f>
        <v>0</v>
      </c>
    </row>
    <row r="166" spans="1:11">
      <c r="E166" s="521"/>
      <c r="F166" s="141"/>
      <c r="G166" s="140"/>
      <c r="H166" s="130"/>
      <c r="I166" s="130"/>
      <c r="J166" s="532" t="s">
        <v>255</v>
      </c>
      <c r="K166" s="510" t="str">
        <f>IFERROR(K165/J165-1,"-")</f>
        <v>-</v>
      </c>
    </row>
    <row r="167" spans="1:11">
      <c r="E167" s="521"/>
      <c r="F167" s="141"/>
      <c r="G167" s="140"/>
      <c r="H167" s="130"/>
      <c r="I167" s="130"/>
      <c r="J167" s="533" t="s">
        <v>256</v>
      </c>
      <c r="K167" s="511" t="str">
        <f>IFERROR(K165-J165,"-")</f>
        <v>-</v>
      </c>
    </row>
    <row r="168" spans="1:11" ht="15.75">
      <c r="E168" s="705"/>
      <c r="F168" s="706" t="s">
        <v>2</v>
      </c>
      <c r="G168" s="706" t="s">
        <v>118</v>
      </c>
      <c r="H168" s="143" t="s">
        <v>100</v>
      </c>
      <c r="I168" s="707" t="s">
        <v>231</v>
      </c>
      <c r="J168" s="707" t="s">
        <v>218</v>
      </c>
      <c r="K168" s="708" t="s">
        <v>217</v>
      </c>
    </row>
    <row r="169" spans="1:11">
      <c r="A169" s="564" t="s">
        <v>353</v>
      </c>
      <c r="B169" s="692" t="b">
        <f>J169='Vol STD '!C96</f>
        <v>0</v>
      </c>
      <c r="C169" s="693" t="e">
        <f>K169='Vol STD '!F96</f>
        <v>#VALUE!</v>
      </c>
      <c r="D169" s="562"/>
      <c r="E169" s="521" t="s">
        <v>375</v>
      </c>
      <c r="F169" s="141" t="str">
        <f>'STD-Statutory States'!F24</f>
        <v>ENTER MALE LIVES HERE</v>
      </c>
      <c r="G169" s="140">
        <f>'STD-Statutory States'!F26</f>
        <v>0</v>
      </c>
      <c r="H169" s="531" t="str">
        <f>'STD-Statutory States'!F21</f>
        <v>ENTER MALE RATE HERE</v>
      </c>
      <c r="I169" s="531" t="str">
        <f>'STD-Statutory States'!F29</f>
        <v>ENTER MALE RATE HERE</v>
      </c>
      <c r="J169" s="131" t="str">
        <f>IF('STD-Statutory States'!F23="PEPM",(F169*H169)*12,IF('STD-Statutory States'!F23="Per $10 of benefit",(H169*G169/10)*12,"-"))</f>
        <v>-</v>
      </c>
      <c r="K169" s="508" t="e">
        <f>(F169*I169)*12</f>
        <v>#VALUE!</v>
      </c>
    </row>
    <row r="170" spans="1:11">
      <c r="E170" s="521"/>
      <c r="F170" s="141"/>
      <c r="G170" s="140"/>
      <c r="H170" s="130"/>
      <c r="I170" s="130"/>
      <c r="J170" s="532" t="s">
        <v>255</v>
      </c>
      <c r="K170" s="510" t="str">
        <f>IFERROR(K169/J169-1,"-")</f>
        <v>-</v>
      </c>
    </row>
    <row r="171" spans="1:11">
      <c r="E171" s="521"/>
      <c r="F171" s="141"/>
      <c r="G171" s="140"/>
      <c r="H171" s="130"/>
      <c r="I171" s="130"/>
      <c r="J171" s="533" t="s">
        <v>256</v>
      </c>
      <c r="K171" s="511" t="str">
        <f>IFERROR(K169-J169,"-")</f>
        <v>-</v>
      </c>
    </row>
    <row r="172" spans="1:11" ht="15.75">
      <c r="E172" s="705"/>
      <c r="F172" s="706" t="s">
        <v>2</v>
      </c>
      <c r="G172" s="706" t="s">
        <v>118</v>
      </c>
      <c r="H172" s="143" t="s">
        <v>100</v>
      </c>
      <c r="I172" s="707" t="s">
        <v>231</v>
      </c>
      <c r="J172" s="707" t="s">
        <v>218</v>
      </c>
      <c r="K172" s="708" t="s">
        <v>217</v>
      </c>
    </row>
    <row r="173" spans="1:11">
      <c r="A173" s="564" t="s">
        <v>353</v>
      </c>
      <c r="B173" s="692" t="b">
        <f>J173='Vol STD '!C99</f>
        <v>0</v>
      </c>
      <c r="C173" s="693" t="b">
        <f>K173='Vol STD '!F99</f>
        <v>1</v>
      </c>
      <c r="D173" s="562"/>
      <c r="E173" s="521" t="s">
        <v>376</v>
      </c>
      <c r="F173" s="141">
        <f>'STD-Statutory States'!G24</f>
        <v>0</v>
      </c>
      <c r="G173" s="140">
        <f>'STD-Statutory States'!G26</f>
        <v>0</v>
      </c>
      <c r="H173" s="531">
        <f>'STD-Statutory States'!G21</f>
        <v>0</v>
      </c>
      <c r="I173" s="531">
        <f>'STD-Statutory States'!G29</f>
        <v>0</v>
      </c>
      <c r="J173" s="131" t="str">
        <f>IF('STD-Statutory States'!G23="PEPM",(F173*H173)*12,IF('STD-Statutory States'!G23="Per $10 of benefit",(H173*G173/10)*12,"-"))</f>
        <v>-</v>
      </c>
      <c r="K173" s="508">
        <f>(F173*I173)*12</f>
        <v>0</v>
      </c>
    </row>
    <row r="174" spans="1:11">
      <c r="E174" s="712"/>
      <c r="F174" s="713"/>
      <c r="G174" s="714"/>
      <c r="H174" s="700"/>
      <c r="I174" s="700"/>
      <c r="J174" s="715" t="s">
        <v>255</v>
      </c>
      <c r="K174" s="716" t="str">
        <f>IFERROR(K173/J173-1,"-")</f>
        <v>-</v>
      </c>
    </row>
    <row r="175" spans="1:11" ht="13.5" thickBot="1">
      <c r="E175" s="709"/>
      <c r="F175" s="710"/>
      <c r="G175" s="711"/>
      <c r="H175" s="522"/>
      <c r="I175" s="522"/>
      <c r="J175" s="534" t="s">
        <v>256</v>
      </c>
      <c r="K175" s="523" t="str">
        <f>IFERROR(K173-J173,"-")</f>
        <v>-</v>
      </c>
    </row>
    <row r="176" spans="1:11" s="500" customFormat="1">
      <c r="A176" s="563"/>
      <c r="B176" s="690"/>
      <c r="C176" s="691"/>
      <c r="D176" s="498"/>
      <c r="E176" s="501"/>
      <c r="F176" s="502"/>
      <c r="G176" s="502"/>
      <c r="H176" s="502"/>
      <c r="I176" s="502"/>
      <c r="J176" s="502"/>
      <c r="K176" s="502"/>
    </row>
    <row r="178" spans="5:8">
      <c r="E178" s="565" t="s">
        <v>369</v>
      </c>
      <c r="F178" s="566"/>
      <c r="G178" s="566"/>
      <c r="H178" s="566"/>
    </row>
    <row r="179" spans="5:8">
      <c r="E179" s="567"/>
      <c r="F179" s="566"/>
      <c r="G179" s="566"/>
      <c r="H179" s="566"/>
    </row>
    <row r="180" spans="5:8">
      <c r="E180" s="568"/>
      <c r="F180" s="569" t="s">
        <v>367</v>
      </c>
      <c r="G180" s="569" t="s">
        <v>218</v>
      </c>
      <c r="H180" s="569" t="s">
        <v>368</v>
      </c>
    </row>
    <row r="181" spans="5:8">
      <c r="E181" s="570" t="s">
        <v>342</v>
      </c>
      <c r="F181" s="569" t="str">
        <f>A8</f>
        <v xml:space="preserve">Employer </v>
      </c>
      <c r="G181" s="571">
        <f>J9</f>
        <v>692874.98400000005</v>
      </c>
      <c r="H181" s="571">
        <f>K9</f>
        <v>0</v>
      </c>
    </row>
    <row r="182" spans="5:8">
      <c r="E182" s="570" t="s">
        <v>343</v>
      </c>
      <c r="F182" s="569" t="str">
        <f>A8</f>
        <v xml:space="preserve">Employer </v>
      </c>
      <c r="G182" s="571">
        <f>J10</f>
        <v>82979.040000000008</v>
      </c>
      <c r="H182" s="571">
        <f>K10</f>
        <v>0</v>
      </c>
    </row>
    <row r="183" spans="5:8">
      <c r="E183" s="570" t="s">
        <v>360</v>
      </c>
      <c r="F183" s="569" t="str">
        <f>A15</f>
        <v>Employer</v>
      </c>
      <c r="G183" s="571">
        <f>J16</f>
        <v>0</v>
      </c>
      <c r="H183" s="571">
        <f>K16</f>
        <v>0</v>
      </c>
    </row>
    <row r="184" spans="5:8">
      <c r="E184" s="570" t="s">
        <v>346</v>
      </c>
      <c r="F184" s="569" t="str">
        <f>A15</f>
        <v>Employer</v>
      </c>
      <c r="G184" s="571">
        <f>J17</f>
        <v>0</v>
      </c>
      <c r="H184" s="571">
        <f>K17</f>
        <v>0</v>
      </c>
    </row>
    <row r="185" spans="5:8">
      <c r="E185" s="570" t="s">
        <v>220</v>
      </c>
      <c r="F185" s="569" t="str">
        <f>A22</f>
        <v>Employee</v>
      </c>
      <c r="G185" s="572">
        <f>J36</f>
        <v>192557.1</v>
      </c>
      <c r="H185" s="572">
        <f>K36</f>
        <v>0</v>
      </c>
    </row>
    <row r="186" spans="5:8">
      <c r="E186" s="570" t="s">
        <v>221</v>
      </c>
      <c r="F186" s="569" t="str">
        <f>A39</f>
        <v>Employee</v>
      </c>
      <c r="G186" s="572">
        <f>J53</f>
        <v>39563.664000000004</v>
      </c>
      <c r="H186" s="572">
        <f>K53</f>
        <v>0</v>
      </c>
    </row>
    <row r="187" spans="5:8">
      <c r="E187" s="573" t="s">
        <v>222</v>
      </c>
      <c r="F187" s="569" t="str">
        <f>A56</f>
        <v>Employee</v>
      </c>
      <c r="G187" s="572">
        <f>J57</f>
        <v>0</v>
      </c>
      <c r="H187" s="572">
        <f>K57</f>
        <v>0</v>
      </c>
    </row>
    <row r="188" spans="5:8">
      <c r="E188" s="570" t="s">
        <v>76</v>
      </c>
      <c r="F188" s="569" t="str">
        <f>A60</f>
        <v>Employee</v>
      </c>
      <c r="G188" s="571">
        <f>J63</f>
        <v>20364.71256</v>
      </c>
      <c r="H188" s="571">
        <f>K63</f>
        <v>0</v>
      </c>
    </row>
    <row r="189" spans="5:8">
      <c r="E189" s="574" t="s">
        <v>356</v>
      </c>
      <c r="F189" s="569" t="str">
        <f>A67</f>
        <v>Employer</v>
      </c>
      <c r="G189" s="571">
        <f>J67</f>
        <v>5091581.4576000003</v>
      </c>
      <c r="H189" s="571">
        <f>K67</f>
        <v>0</v>
      </c>
    </row>
    <row r="190" spans="5:8">
      <c r="E190" s="574" t="s">
        <v>357</v>
      </c>
      <c r="F190" s="569" t="str">
        <f>A68</f>
        <v>Employee</v>
      </c>
      <c r="G190" s="571">
        <f>J68</f>
        <v>91198.37460000001</v>
      </c>
      <c r="H190" s="571">
        <f>K68</f>
        <v>0</v>
      </c>
    </row>
    <row r="191" spans="5:8">
      <c r="E191" s="575" t="s">
        <v>361</v>
      </c>
      <c r="F191" s="569" t="str">
        <f>A116</f>
        <v>Employer</v>
      </c>
      <c r="G191" s="571">
        <f t="shared" ref="G191:H193" si="12">J73</f>
        <v>101948.85864000002</v>
      </c>
      <c r="H191" s="571">
        <f t="shared" si="12"/>
        <v>0</v>
      </c>
    </row>
    <row r="192" spans="5:8">
      <c r="E192" s="575" t="s">
        <v>362</v>
      </c>
      <c r="F192" s="569" t="str">
        <f>A117</f>
        <v>Employer</v>
      </c>
      <c r="G192" s="571">
        <f t="shared" si="12"/>
        <v>0</v>
      </c>
      <c r="H192" s="571">
        <f t="shared" si="12"/>
        <v>0</v>
      </c>
    </row>
    <row r="193" spans="5:8">
      <c r="E193" s="575" t="s">
        <v>363</v>
      </c>
      <c r="F193" s="569" t="str">
        <f>A118</f>
        <v>Employer</v>
      </c>
      <c r="G193" s="571">
        <f t="shared" si="12"/>
        <v>0</v>
      </c>
      <c r="H193" s="571">
        <f t="shared" si="12"/>
        <v>0</v>
      </c>
    </row>
    <row r="194" spans="5:8">
      <c r="E194" s="570" t="s">
        <v>188</v>
      </c>
      <c r="F194" s="569" t="str">
        <f>A79</f>
        <v>Employee</v>
      </c>
      <c r="G194" s="572">
        <f>J91</f>
        <v>0</v>
      </c>
      <c r="H194" s="572">
        <f>K91</f>
        <v>0</v>
      </c>
    </row>
    <row r="195" spans="5:8">
      <c r="E195" s="570" t="s">
        <v>189</v>
      </c>
      <c r="F195" s="569" t="str">
        <f>A94</f>
        <v>Employee</v>
      </c>
      <c r="G195" s="572">
        <f>J106</f>
        <v>0</v>
      </c>
      <c r="H195" s="572">
        <f>K106</f>
        <v>0</v>
      </c>
    </row>
    <row r="196" spans="5:8">
      <c r="E196" s="574" t="s">
        <v>358</v>
      </c>
      <c r="F196" s="569" t="str">
        <f>A110</f>
        <v>Employer</v>
      </c>
      <c r="G196" s="571">
        <f>J110</f>
        <v>0</v>
      </c>
      <c r="H196" s="571">
        <f>K110</f>
        <v>0</v>
      </c>
    </row>
    <row r="197" spans="5:8">
      <c r="E197" s="574" t="s">
        <v>355</v>
      </c>
      <c r="F197" s="569" t="str">
        <f>A111</f>
        <v>Employee</v>
      </c>
      <c r="G197" s="571">
        <f>J111</f>
        <v>0</v>
      </c>
      <c r="H197" s="571">
        <f>K111</f>
        <v>0</v>
      </c>
    </row>
    <row r="198" spans="5:8">
      <c r="E198" s="575" t="s">
        <v>364</v>
      </c>
      <c r="F198" s="569" t="str">
        <f>A116</f>
        <v>Employer</v>
      </c>
      <c r="G198" s="571">
        <f t="shared" ref="G198:H200" si="13">J116</f>
        <v>17131.199999999997</v>
      </c>
      <c r="H198" s="571">
        <f t="shared" si="13"/>
        <v>0</v>
      </c>
    </row>
    <row r="199" spans="5:8">
      <c r="E199" s="575" t="s">
        <v>365</v>
      </c>
      <c r="F199" s="569" t="str">
        <f>A117</f>
        <v>Employer</v>
      </c>
      <c r="G199" s="571">
        <f t="shared" si="13"/>
        <v>0</v>
      </c>
      <c r="H199" s="571">
        <f t="shared" si="13"/>
        <v>0</v>
      </c>
    </row>
    <row r="200" spans="5:8" ht="15" customHeight="1">
      <c r="E200" s="575" t="s">
        <v>366</v>
      </c>
      <c r="F200" s="569" t="str">
        <f>A118</f>
        <v>Employer</v>
      </c>
      <c r="G200" s="571">
        <f t="shared" si="13"/>
        <v>0</v>
      </c>
      <c r="H200" s="571">
        <f t="shared" si="13"/>
        <v>0</v>
      </c>
    </row>
    <row r="201" spans="5:8" ht="15" customHeight="1">
      <c r="E201" s="575" t="s">
        <v>229</v>
      </c>
      <c r="F201" s="569" t="str">
        <f>A123</f>
        <v>Employer</v>
      </c>
      <c r="G201" s="572">
        <f>J123</f>
        <v>0</v>
      </c>
      <c r="H201" s="572">
        <f>K123</f>
        <v>0</v>
      </c>
    </row>
    <row r="202" spans="5:8">
      <c r="E202" s="570" t="s">
        <v>186</v>
      </c>
      <c r="F202" s="569" t="str">
        <f>A126</f>
        <v>Employee</v>
      </c>
      <c r="G202" s="572">
        <f>J138</f>
        <v>0</v>
      </c>
      <c r="H202" s="572">
        <f>K138</f>
        <v>0</v>
      </c>
    </row>
    <row r="203" spans="5:8">
      <c r="E203" s="570" t="s">
        <v>187</v>
      </c>
      <c r="F203" s="569" t="str">
        <f>A141</f>
        <v>Employee</v>
      </c>
      <c r="G203" s="572">
        <f>J153</f>
        <v>0</v>
      </c>
      <c r="H203" s="572">
        <f>K153</f>
        <v>0</v>
      </c>
    </row>
    <row r="204" spans="5:8">
      <c r="E204" s="570" t="s">
        <v>372</v>
      </c>
      <c r="F204" s="569" t="str">
        <f>A157</f>
        <v>Employer</v>
      </c>
      <c r="G204" s="572" t="str">
        <f>J157</f>
        <v>-</v>
      </c>
      <c r="H204" s="572">
        <f>K157</f>
        <v>0</v>
      </c>
    </row>
    <row r="205" spans="5:8">
      <c r="E205" s="570" t="s">
        <v>373</v>
      </c>
      <c r="F205" s="569" t="str">
        <f>A161</f>
        <v>Employer</v>
      </c>
      <c r="G205" s="572" t="str">
        <f>J161</f>
        <v>-</v>
      </c>
      <c r="H205" s="572">
        <f>K161</f>
        <v>0</v>
      </c>
    </row>
    <row r="206" spans="5:8">
      <c r="E206" s="570" t="s">
        <v>374</v>
      </c>
      <c r="F206" s="569" t="str">
        <f>A165</f>
        <v>Employer</v>
      </c>
      <c r="G206" s="572" t="str">
        <f>J165</f>
        <v>-</v>
      </c>
      <c r="H206" s="572">
        <f>K165</f>
        <v>0</v>
      </c>
    </row>
    <row r="207" spans="5:8">
      <c r="E207" s="570" t="s">
        <v>375</v>
      </c>
      <c r="F207" s="569" t="str">
        <f>A169</f>
        <v>Employer</v>
      </c>
      <c r="G207" s="572" t="str">
        <f>J169</f>
        <v>-</v>
      </c>
      <c r="H207" s="572" t="e">
        <f>K169</f>
        <v>#VALUE!</v>
      </c>
    </row>
    <row r="208" spans="5:8">
      <c r="E208" s="570" t="s">
        <v>376</v>
      </c>
      <c r="F208" s="569" t="str">
        <f>A173</f>
        <v>Employer</v>
      </c>
      <c r="G208" s="572" t="str">
        <f>J173</f>
        <v>-</v>
      </c>
      <c r="H208" s="572">
        <f>K173</f>
        <v>0</v>
      </c>
    </row>
    <row r="209" spans="5:8">
      <c r="E209" s="720" t="s">
        <v>379</v>
      </c>
      <c r="F209" s="566"/>
      <c r="G209" s="566"/>
      <c r="H209" s="566"/>
    </row>
    <row r="210" spans="5:8">
      <c r="E210" s="721" t="s">
        <v>370</v>
      </c>
      <c r="F210" s="566"/>
      <c r="G210" s="566"/>
      <c r="H210" s="566"/>
    </row>
    <row r="211" spans="5:8">
      <c r="E211" s="721" t="s">
        <v>353</v>
      </c>
      <c r="F211" s="566" t="b">
        <v>1</v>
      </c>
      <c r="G211" s="566"/>
      <c r="H211" s="566"/>
    </row>
    <row r="212" spans="5:8">
      <c r="E212" s="721" t="s">
        <v>354</v>
      </c>
      <c r="F212" s="566" t="b">
        <v>0</v>
      </c>
      <c r="G212" s="566"/>
      <c r="H212" s="566"/>
    </row>
  </sheetData>
  <mergeCells count="4">
    <mergeCell ref="E3:K3"/>
    <mergeCell ref="E2:K2"/>
    <mergeCell ref="B1:C1"/>
    <mergeCell ref="A1:A2"/>
  </mergeCells>
  <conditionalFormatting sqref="B8">
    <cfRule type="cellIs" dxfId="93" priority="79" operator="equal">
      <formula>$F$212</formula>
    </cfRule>
    <cfRule type="cellIs" dxfId="92" priority="80" operator="equal">
      <formula>$F$211</formula>
    </cfRule>
  </conditionalFormatting>
  <conditionalFormatting sqref="C8">
    <cfRule type="cellIs" dxfId="91" priority="77" operator="equal">
      <formula>$F$212</formula>
    </cfRule>
    <cfRule type="cellIs" dxfId="90" priority="78" operator="equal">
      <formula>$F$211</formula>
    </cfRule>
  </conditionalFormatting>
  <conditionalFormatting sqref="B15">
    <cfRule type="cellIs" dxfId="89" priority="75" operator="equal">
      <formula>$F$212</formula>
    </cfRule>
    <cfRule type="cellIs" dxfId="88" priority="76" operator="equal">
      <formula>$F$211</formula>
    </cfRule>
  </conditionalFormatting>
  <conditionalFormatting sqref="C15">
    <cfRule type="cellIs" dxfId="87" priority="73" operator="equal">
      <formula>$F$212</formula>
    </cfRule>
    <cfRule type="cellIs" dxfId="86" priority="74" operator="equal">
      <formula>$F$211</formula>
    </cfRule>
  </conditionalFormatting>
  <conditionalFormatting sqref="B22">
    <cfRule type="cellIs" dxfId="85" priority="71" operator="equal">
      <formula>$F$212</formula>
    </cfRule>
    <cfRule type="cellIs" dxfId="84" priority="72" operator="equal">
      <formula>$F$211</formula>
    </cfRule>
  </conditionalFormatting>
  <conditionalFormatting sqref="C22">
    <cfRule type="cellIs" dxfId="83" priority="69" operator="equal">
      <formula>$F$212</formula>
    </cfRule>
    <cfRule type="cellIs" dxfId="82" priority="70" operator="equal">
      <formula>$F$211</formula>
    </cfRule>
  </conditionalFormatting>
  <conditionalFormatting sqref="B39">
    <cfRule type="cellIs" dxfId="81" priority="67" operator="equal">
      <formula>$F$212</formula>
    </cfRule>
    <cfRule type="cellIs" dxfId="80" priority="68" operator="equal">
      <formula>$F$211</formula>
    </cfRule>
  </conditionalFormatting>
  <conditionalFormatting sqref="C39">
    <cfRule type="cellIs" dxfId="79" priority="65" operator="equal">
      <formula>$F$212</formula>
    </cfRule>
    <cfRule type="cellIs" dxfId="78" priority="66" operator="equal">
      <formula>$F$211</formula>
    </cfRule>
  </conditionalFormatting>
  <conditionalFormatting sqref="B56">
    <cfRule type="cellIs" dxfId="77" priority="63" operator="equal">
      <formula>$F$212</formula>
    </cfRule>
    <cfRule type="cellIs" dxfId="76" priority="64" operator="equal">
      <formula>$F$211</formula>
    </cfRule>
  </conditionalFormatting>
  <conditionalFormatting sqref="C56">
    <cfRule type="cellIs" dxfId="75" priority="61" operator="equal">
      <formula>$F$212</formula>
    </cfRule>
    <cfRule type="cellIs" dxfId="74" priority="62" operator="equal">
      <formula>$F$211</formula>
    </cfRule>
  </conditionalFormatting>
  <conditionalFormatting sqref="B60">
    <cfRule type="cellIs" dxfId="73" priority="59" operator="equal">
      <formula>$F$212</formula>
    </cfRule>
    <cfRule type="cellIs" dxfId="72" priority="60" operator="equal">
      <formula>$F$211</formula>
    </cfRule>
  </conditionalFormatting>
  <conditionalFormatting sqref="C60">
    <cfRule type="cellIs" dxfId="71" priority="57" operator="equal">
      <formula>$F$212</formula>
    </cfRule>
    <cfRule type="cellIs" dxfId="70" priority="58" operator="equal">
      <formula>$F$211</formula>
    </cfRule>
  </conditionalFormatting>
  <conditionalFormatting sqref="B66">
    <cfRule type="cellIs" dxfId="69" priority="55" operator="equal">
      <formula>$F$212</formula>
    </cfRule>
    <cfRule type="cellIs" dxfId="68" priority="56" operator="equal">
      <formula>$F$211</formula>
    </cfRule>
  </conditionalFormatting>
  <conditionalFormatting sqref="C66">
    <cfRule type="cellIs" dxfId="67" priority="53" operator="equal">
      <formula>$F$212</formula>
    </cfRule>
    <cfRule type="cellIs" dxfId="66" priority="54" operator="equal">
      <formula>$F$211</formula>
    </cfRule>
  </conditionalFormatting>
  <conditionalFormatting sqref="B72">
    <cfRule type="cellIs" dxfId="65" priority="51" operator="equal">
      <formula>$F$212</formula>
    </cfRule>
    <cfRule type="cellIs" dxfId="64" priority="52" operator="equal">
      <formula>$F$211</formula>
    </cfRule>
  </conditionalFormatting>
  <conditionalFormatting sqref="C72">
    <cfRule type="cellIs" dxfId="63" priority="49" operator="equal">
      <formula>$F$212</formula>
    </cfRule>
    <cfRule type="cellIs" dxfId="62" priority="50" operator="equal">
      <formula>$F$211</formula>
    </cfRule>
  </conditionalFormatting>
  <conditionalFormatting sqref="B79">
    <cfRule type="cellIs" dxfId="61" priority="47" operator="equal">
      <formula>$F$212</formula>
    </cfRule>
    <cfRule type="cellIs" dxfId="60" priority="48" operator="equal">
      <formula>$F$211</formula>
    </cfRule>
  </conditionalFormatting>
  <conditionalFormatting sqref="C79">
    <cfRule type="cellIs" dxfId="59" priority="45" operator="equal">
      <formula>$F$212</formula>
    </cfRule>
    <cfRule type="cellIs" dxfId="58" priority="46" operator="equal">
      <formula>$F$211</formula>
    </cfRule>
  </conditionalFormatting>
  <conditionalFormatting sqref="B94">
    <cfRule type="cellIs" dxfId="57" priority="43" operator="equal">
      <formula>$F$212</formula>
    </cfRule>
    <cfRule type="cellIs" dxfId="56" priority="44" operator="equal">
      <formula>$F$211</formula>
    </cfRule>
  </conditionalFormatting>
  <conditionalFormatting sqref="C94">
    <cfRule type="cellIs" dxfId="55" priority="41" operator="equal">
      <formula>$F$212</formula>
    </cfRule>
    <cfRule type="cellIs" dxfId="54" priority="42" operator="equal">
      <formula>$F$211</formula>
    </cfRule>
  </conditionalFormatting>
  <conditionalFormatting sqref="B109">
    <cfRule type="cellIs" dxfId="53" priority="39" operator="equal">
      <formula>$F$212</formula>
    </cfRule>
    <cfRule type="cellIs" dxfId="52" priority="40" operator="equal">
      <formula>$F$211</formula>
    </cfRule>
  </conditionalFormatting>
  <conditionalFormatting sqref="C109">
    <cfRule type="cellIs" dxfId="51" priority="37" operator="equal">
      <formula>$F$212</formula>
    </cfRule>
    <cfRule type="cellIs" dxfId="50" priority="38" operator="equal">
      <formula>$F$211</formula>
    </cfRule>
  </conditionalFormatting>
  <conditionalFormatting sqref="B115">
    <cfRule type="cellIs" dxfId="49" priority="35" operator="equal">
      <formula>$F$212</formula>
    </cfRule>
    <cfRule type="cellIs" dxfId="48" priority="36" operator="equal">
      <formula>$F$211</formula>
    </cfRule>
  </conditionalFormatting>
  <conditionalFormatting sqref="C115">
    <cfRule type="cellIs" dxfId="47" priority="33" operator="equal">
      <formula>$F$212</formula>
    </cfRule>
    <cfRule type="cellIs" dxfId="46" priority="34" operator="equal">
      <formula>$F$211</formula>
    </cfRule>
  </conditionalFormatting>
  <conditionalFormatting sqref="B123">
    <cfRule type="cellIs" dxfId="45" priority="31" operator="equal">
      <formula>$F$212</formula>
    </cfRule>
    <cfRule type="cellIs" dxfId="44" priority="32" operator="equal">
      <formula>$F$211</formula>
    </cfRule>
  </conditionalFormatting>
  <conditionalFormatting sqref="C123">
    <cfRule type="cellIs" dxfId="43" priority="29" operator="equal">
      <formula>$F$212</formula>
    </cfRule>
    <cfRule type="cellIs" dxfId="42" priority="30" operator="equal">
      <formula>$F$211</formula>
    </cfRule>
  </conditionalFormatting>
  <conditionalFormatting sqref="B126">
    <cfRule type="cellIs" dxfId="41" priority="27" operator="equal">
      <formula>$F$212</formula>
    </cfRule>
    <cfRule type="cellIs" dxfId="40" priority="28" operator="equal">
      <formula>$F$211</formula>
    </cfRule>
  </conditionalFormatting>
  <conditionalFormatting sqref="C126">
    <cfRule type="cellIs" dxfId="39" priority="25" operator="equal">
      <formula>$F$212</formula>
    </cfRule>
    <cfRule type="cellIs" dxfId="38" priority="26" operator="equal">
      <formula>$F$211</formula>
    </cfRule>
  </conditionalFormatting>
  <conditionalFormatting sqref="B141">
    <cfRule type="cellIs" dxfId="37" priority="23" operator="equal">
      <formula>$F$212</formula>
    </cfRule>
    <cfRule type="cellIs" dxfId="36" priority="24" operator="equal">
      <formula>$F$211</formula>
    </cfRule>
  </conditionalFormatting>
  <conditionalFormatting sqref="C141">
    <cfRule type="cellIs" dxfId="35" priority="21" operator="equal">
      <formula>$F$212</formula>
    </cfRule>
    <cfRule type="cellIs" dxfId="34" priority="22" operator="equal">
      <formula>$F$211</formula>
    </cfRule>
  </conditionalFormatting>
  <conditionalFormatting sqref="B157">
    <cfRule type="cellIs" dxfId="33" priority="19" operator="equal">
      <formula>$F$212</formula>
    </cfRule>
    <cfRule type="cellIs" dxfId="32" priority="20" operator="equal">
      <formula>$F$211</formula>
    </cfRule>
  </conditionalFormatting>
  <conditionalFormatting sqref="C157">
    <cfRule type="cellIs" dxfId="31" priority="17" operator="equal">
      <formula>$F$212</formula>
    </cfRule>
    <cfRule type="cellIs" dxfId="30" priority="18" operator="equal">
      <formula>$F$211</formula>
    </cfRule>
  </conditionalFormatting>
  <conditionalFormatting sqref="B161">
    <cfRule type="cellIs" dxfId="29" priority="15" operator="equal">
      <formula>$F$212</formula>
    </cfRule>
    <cfRule type="cellIs" dxfId="28" priority="16" operator="equal">
      <formula>$F$211</formula>
    </cfRule>
  </conditionalFormatting>
  <conditionalFormatting sqref="C161">
    <cfRule type="cellIs" dxfId="27" priority="13" operator="equal">
      <formula>$F$212</formula>
    </cfRule>
    <cfRule type="cellIs" dxfId="26" priority="14" operator="equal">
      <formula>$F$211</formula>
    </cfRule>
  </conditionalFormatting>
  <conditionalFormatting sqref="B165">
    <cfRule type="cellIs" dxfId="25" priority="11" operator="equal">
      <formula>$F$212</formula>
    </cfRule>
    <cfRule type="cellIs" dxfId="24" priority="12" operator="equal">
      <formula>$F$211</formula>
    </cfRule>
  </conditionalFormatting>
  <conditionalFormatting sqref="C165">
    <cfRule type="cellIs" dxfId="23" priority="9" operator="equal">
      <formula>$F$212</formula>
    </cfRule>
    <cfRule type="cellIs" dxfId="22" priority="10" operator="equal">
      <formula>$F$211</formula>
    </cfRule>
  </conditionalFormatting>
  <conditionalFormatting sqref="B169">
    <cfRule type="cellIs" dxfId="21" priority="7" operator="equal">
      <formula>$F$212</formula>
    </cfRule>
    <cfRule type="cellIs" dxfId="20" priority="8" operator="equal">
      <formula>$F$211</formula>
    </cfRule>
  </conditionalFormatting>
  <conditionalFormatting sqref="C169">
    <cfRule type="cellIs" dxfId="19" priority="5" operator="equal">
      <formula>$F$212</formula>
    </cfRule>
    <cfRule type="cellIs" dxfId="18" priority="6" operator="equal">
      <formula>$F$211</formula>
    </cfRule>
  </conditionalFormatting>
  <conditionalFormatting sqref="B173">
    <cfRule type="cellIs" dxfId="17" priority="3" operator="equal">
      <formula>$F$212</formula>
    </cfRule>
    <cfRule type="cellIs" dxfId="16" priority="4" operator="equal">
      <formula>$F$211</formula>
    </cfRule>
  </conditionalFormatting>
  <conditionalFormatting sqref="C173">
    <cfRule type="cellIs" dxfId="15" priority="1" operator="equal">
      <formula>$F$212</formula>
    </cfRule>
    <cfRule type="cellIs" dxfId="14" priority="2" operator="equal">
      <formula>$F$211</formula>
    </cfRule>
  </conditionalFormatting>
  <dataValidations disablePrompts="1" count="1">
    <dataValidation type="list" allowBlank="1" showInputMessage="1" showErrorMessage="1" sqref="A67:C68 A110:C111">
      <formula1>$E$211:$E$212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436" id="{039F7BAE-A81B-42C2-ACA2-3F27B7CDC731}">
            <xm:f>'Basic Life_AD&amp;D'!$F38=""</xm:f>
            <x14:dxf>
              <fill>
                <patternFill>
                  <bgColor rgb="FFFF0000"/>
                </patternFill>
              </fill>
            </x14:dxf>
          </x14:cfRule>
          <xm:sqref>I9:I10 I16:I17</xm:sqref>
        </x14:conditionalFormatting>
        <x14:conditionalFormatting xmlns:xm="http://schemas.microsoft.com/office/excel/2006/main">
          <x14:cfRule type="expression" priority="515" id="{881B67D6-84B2-4DBA-9CB1-1612DBB06F9F}">
            <xm:f>'Vol Term Life'!F59=""</xm:f>
            <x14:dxf>
              <fill>
                <patternFill>
                  <bgColor rgb="FFFF0000"/>
                </patternFill>
              </fill>
            </x14:dxf>
          </x14:cfRule>
          <xm:sqref>I40:I52</xm:sqref>
        </x14:conditionalFormatting>
        <x14:conditionalFormatting xmlns:xm="http://schemas.microsoft.com/office/excel/2006/main">
          <x14:cfRule type="expression" priority="516" id="{2E11F290-7C40-4B0E-ADCC-A070FAD9D83E}">
            <xm:f>'Vol Term Life'!$F$115=""</xm:f>
            <x14:dxf>
              <fill>
                <patternFill>
                  <bgColor rgb="FFFF0000"/>
                </patternFill>
              </fill>
            </x14:dxf>
          </x14:cfRule>
          <xm:sqref>I57</xm:sqref>
        </x14:conditionalFormatting>
        <x14:conditionalFormatting xmlns:xm="http://schemas.microsoft.com/office/excel/2006/main">
          <x14:cfRule type="expression" priority="517" id="{881B67D6-84B2-4DBA-9CB1-1612DBB06F9F}">
            <xm:f>'Vol Term Life'!F41=""</xm:f>
            <x14:dxf>
              <fill>
                <patternFill>
                  <bgColor rgb="FFFF0000"/>
                </patternFill>
              </fill>
            </x14:dxf>
          </x14:cfRule>
          <xm:sqref>I23:I35</xm:sqref>
        </x14:conditionalFormatting>
        <x14:conditionalFormatting xmlns:xm="http://schemas.microsoft.com/office/excel/2006/main">
          <x14:cfRule type="expression" priority="581" id="{F52E496D-C14E-4465-B39F-227DAED09D19}">
            <xm:f>'VAD&amp;D'!$F$38=""</xm:f>
            <x14:dxf>
              <fill>
                <patternFill>
                  <bgColor rgb="FFFF0000"/>
                </patternFill>
              </fill>
            </x14:dxf>
          </x14:cfRule>
          <xm:sqref>I61:I62</xm:sqref>
        </x14:conditionalFormatting>
        <x14:conditionalFormatting xmlns:xm="http://schemas.microsoft.com/office/excel/2006/main">
          <x14:cfRule type="expression" priority="656" id="{AF0998E2-8579-4922-93B8-25E5782E2E78}">
            <xm:f>LTD!F45=""</xm:f>
            <x14:dxf>
              <fill>
                <patternFill>
                  <bgColor rgb="FFFF0000"/>
                </patternFill>
              </fill>
            </x14:dxf>
          </x14:cfRule>
          <xm:sqref>I67:I68 I73:I75 I80:I90</xm:sqref>
        </x14:conditionalFormatting>
        <x14:conditionalFormatting xmlns:xm="http://schemas.microsoft.com/office/excel/2006/main">
          <x14:cfRule type="expression" priority="659" id="{3BE45AAF-E80E-417D-88D9-119AB4AED5F2}">
            <xm:f>LTD!F74=""</xm:f>
            <x14:dxf>
              <fill>
                <patternFill>
                  <bgColor rgb="FFFF0000"/>
                </patternFill>
              </fill>
            </x14:dxf>
          </x14:cfRule>
          <xm:sqref>I95:I105</xm:sqref>
        </x14:conditionalFormatting>
        <x14:conditionalFormatting xmlns:xm="http://schemas.microsoft.com/office/excel/2006/main">
          <x14:cfRule type="expression" priority="738" id="{74561AB5-3624-464B-9F28-0211BACBF0FE}">
            <xm:f>'Vol STD '!F98=""</xm:f>
            <x14:dxf>
              <fill>
                <patternFill>
                  <bgColor rgb="FFFF0000"/>
                </patternFill>
              </fill>
            </x14:dxf>
          </x14:cfRule>
          <xm:sqref>I173</xm:sqref>
        </x14:conditionalFormatting>
        <x14:conditionalFormatting xmlns:xm="http://schemas.microsoft.com/office/excel/2006/main">
          <x14:cfRule type="expression" priority="739" id="{695CFBB8-60B6-41D4-8F0F-89E3FF0E2F5B}">
            <xm:f>'Vol STD '!F73=""</xm:f>
            <x14:dxf>
              <fill>
                <patternFill>
                  <bgColor rgb="FFFF0000"/>
                </patternFill>
              </fill>
            </x14:dxf>
          </x14:cfRule>
          <xm:sqref>I142:I152</xm:sqref>
        </x14:conditionalFormatting>
        <x14:conditionalFormatting xmlns:xm="http://schemas.microsoft.com/office/excel/2006/main">
          <x14:cfRule type="expression" priority="740" id="{695CFBB8-60B6-41D4-8F0F-89E3FF0E2F5B}">
            <xm:f>'Vol STD '!F57=""</xm:f>
            <x14:dxf>
              <fill>
                <patternFill>
                  <bgColor rgb="FFFF0000"/>
                </patternFill>
              </fill>
            </x14:dxf>
          </x14:cfRule>
          <xm:sqref>I127:I137</xm:sqref>
        </x14:conditionalFormatting>
        <x14:conditionalFormatting xmlns:xm="http://schemas.microsoft.com/office/excel/2006/main">
          <x14:cfRule type="expression" priority="741" id="{74561AB5-3624-464B-9F28-0211BACBF0FE}">
            <xm:f>'Vol STD '!F39=""</xm:f>
            <x14:dxf>
              <fill>
                <patternFill>
                  <bgColor rgb="FFFF0000"/>
                </patternFill>
              </fill>
            </x14:dxf>
          </x14:cfRule>
          <xm:sqref>I110:I111 I116:I118 I123 I157</xm:sqref>
        </x14:conditionalFormatting>
        <x14:conditionalFormatting xmlns:xm="http://schemas.microsoft.com/office/excel/2006/main">
          <x14:cfRule type="expression" priority="745" id="{74561AB5-3624-464B-9F28-0211BACBF0FE}">
            <xm:f>'Vol STD '!F89=""</xm:f>
            <x14:dxf>
              <fill>
                <patternFill>
                  <bgColor rgb="FFFF0000"/>
                </patternFill>
              </fill>
            </x14:dxf>
          </x14:cfRule>
          <xm:sqref>I161</xm:sqref>
        </x14:conditionalFormatting>
        <x14:conditionalFormatting xmlns:xm="http://schemas.microsoft.com/office/excel/2006/main">
          <x14:cfRule type="expression" priority="746" id="{74561AB5-3624-464B-9F28-0211BACBF0FE}">
            <xm:f>'Vol STD '!F92=""</xm:f>
            <x14:dxf>
              <fill>
                <patternFill>
                  <bgColor rgb="FFFF0000"/>
                </patternFill>
              </fill>
            </x14:dxf>
          </x14:cfRule>
          <xm:sqref>I165</xm:sqref>
        </x14:conditionalFormatting>
        <x14:conditionalFormatting xmlns:xm="http://schemas.microsoft.com/office/excel/2006/main">
          <x14:cfRule type="expression" priority="747" id="{74561AB5-3624-464B-9F28-0211BACBF0FE}">
            <xm:f>'Vol STD '!F95=""</xm:f>
            <x14:dxf>
              <fill>
                <patternFill>
                  <bgColor rgb="FFFF0000"/>
                </patternFill>
              </fill>
            </x14:dxf>
          </x14:cfRule>
          <xm:sqref>I169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 
</file>

<file path=customXml/item6.xml>�� 
</file>

<file path=customXml/item7.xml>��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010D4A59A1319140AC02B5021DC51267" ma:contentTypeVersion="11" ma:contentTypeDescription="Create a new document." ma:contentTypeScope="" ma:versionID="c22e108805f1d59ddd4c6803ccaa1a82">
  <xsd:schema xmlns:xsd="http://www.w3.org/2001/XMLSchema" xmlns:xs="http://www.w3.org/2001/XMLSchema" xmlns:p="http://schemas.microsoft.com/office/2006/metadata/properties" xmlns:ns3="559e851b-a3f0-43d3-a2c8-579744b996d1" xmlns:ns4="0ee4548c-c545-4436-b37d-a48e154c5806" targetNamespace="http://schemas.microsoft.com/office/2006/metadata/properties" ma:root="true" ma:fieldsID="76d2affe367c0c7ec80484d324a8e0d6" ns3:_="" ns4:_="">
    <xsd:import namespace="559e851b-a3f0-43d3-a2c8-579744b996d1"/>
    <xsd:import namespace="0ee4548c-c545-4436-b37d-a48e154c580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e851b-a3f0-43d3-a2c8-579744b996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e4548c-c545-4436-b37d-a48e154c580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0000C9-FD3D-4982-82C3-61B5DAAF37AD}">
  <ds:schemaRefs>
    <ds:schemaRef ds:uri="http://gemini/pivotcustomization/ManualCalcMode"/>
  </ds:schemaRefs>
</ds:datastoreItem>
</file>

<file path=customXml/itemProps2.xml><?xml version="1.0" encoding="utf-8"?>
<ds:datastoreItem xmlns:ds="http://schemas.openxmlformats.org/officeDocument/2006/customXml" ds:itemID="{8D5064BC-179A-441D-AC55-7DAEF536E331}">
  <ds:schemaRefs>
    <ds:schemaRef ds:uri="http://schemas.microsoft.com/sharepoint/v3/contenttype/forms"/>
  </ds:schemaRefs>
</ds:datastoreItem>
</file>

<file path=customXml/itemProps3.xml><?xml version="1.0" encoding="utf-8"?>
<ds:datastoreItem xmlns:ds="http://schemas.openxmlformats.org/officeDocument/2006/customXml" ds:itemID="{138FC7D6-76A7-403D-9F9F-90A178269255}">
  <ds:schemaRefs>
    <ds:schemaRef ds:uri="http://gemini/pivotcustomization/TableCountInSandbox"/>
  </ds:schemaRefs>
</ds:datastoreItem>
</file>

<file path=customXml/itemProps4.xml><?xml version="1.0" encoding="utf-8"?>
<ds:datastoreItem xmlns:ds="http://schemas.openxmlformats.org/officeDocument/2006/customXml" ds:itemID="{71BCA6E9-EF69-40F8-A284-2ACC1C439D2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ee4548c-c545-4436-b37d-a48e154c5806"/>
    <ds:schemaRef ds:uri="http://purl.org/dc/elements/1.1/"/>
    <ds:schemaRef ds:uri="http://schemas.microsoft.com/office/2006/metadata/properties"/>
    <ds:schemaRef ds:uri="559e851b-a3f0-43d3-a2c8-579744b996d1"/>
    <ds:schemaRef ds:uri="http://www.w3.org/XML/1998/namespace"/>
    <ds:schemaRef ds:uri="http://purl.org/dc/dcmitype/"/>
  </ds:schemaRefs>
</ds:datastoreItem>
</file>

<file path=customXml/itemProps5.xml><?xml version="1.0" encoding="utf-8"?>
<ds:datastoreItem xmlns:ds="http://schemas.openxmlformats.org/officeDocument/2006/customXml" ds:itemID="{641B5D8F-8CEA-488B-8F14-E945A775E95A}">
  <ds:schemaRefs>
    <ds:schemaRef ds:uri="http://gemini/workbookcustomization/MetadataRecoveryInformation"/>
  </ds:schemaRefs>
</ds:datastoreItem>
</file>

<file path=customXml/itemProps6.xml><?xml version="1.0" encoding="utf-8"?>
<ds:datastoreItem xmlns:ds="http://schemas.openxmlformats.org/officeDocument/2006/customXml" ds:itemID="{3C505A66-BF77-484F-9329-2E5B61C44394}">
  <ds:schemaRefs>
    <ds:schemaRef ds:uri="http://gemini/pivotcustomization/TableOrder"/>
  </ds:schemaRefs>
</ds:datastoreItem>
</file>

<file path=customXml/itemProps7.xml><?xml version="1.0" encoding="utf-8"?>
<ds:datastoreItem xmlns:ds="http://schemas.openxmlformats.org/officeDocument/2006/customXml" ds:itemID="{1809965E-C56D-4050-A4FB-B24A6ED9100E}">
  <ds:schemaRefs>
    <ds:schemaRef ds:uri="http://gemini/workbookcustomization/SandboxNonEmpty"/>
  </ds:schemaRefs>
</ds:datastoreItem>
</file>

<file path=customXml/itemProps8.xml><?xml version="1.0" encoding="utf-8"?>
<ds:datastoreItem xmlns:ds="http://schemas.openxmlformats.org/officeDocument/2006/customXml" ds:itemID="{7EEC9086-478C-4EFB-A234-90E533850AC6}">
  <ds:schemaRefs>
    <ds:schemaRef ds:uri="http://gemini/workbookcustomization/RelationshipAutoDetectionEnabled"/>
  </ds:schemaRefs>
</ds:datastoreItem>
</file>

<file path=customXml/itemProps9.xml><?xml version="1.0" encoding="utf-8"?>
<ds:datastoreItem xmlns:ds="http://schemas.openxmlformats.org/officeDocument/2006/customXml" ds:itemID="{663E09E3-A27A-4185-BE37-3AEC090F7205}">
  <ds:schemaRefs>
    <ds:schemaRef ds:uri="http://gemini/workbookcustomization/LinkedTables"/>
  </ds:schemaRefs>
</ds:datastoreItem>
</file>

<file path=customXml/itemProps10.xml><?xml version="1.0" encoding="utf-8"?>
<ds:datastoreItem xmlns:ds="http://schemas.openxmlformats.org/officeDocument/2006/customXml" ds:itemID="{C7EC84F4-5201-4CCB-9578-62AC8ACAB463}">
  <ds:schemaRefs>
    <ds:schemaRef ds:uri="http://gemini/pivotcustomization/LinkedTableUpdateMode"/>
  </ds:schemaRefs>
</ds:datastoreItem>
</file>

<file path=customXml/itemProps11.xml><?xml version="1.0" encoding="utf-8"?>
<ds:datastoreItem xmlns:ds="http://schemas.openxmlformats.org/officeDocument/2006/customXml" ds:itemID="{AC90D15C-30FA-42BF-9269-D0F11F303B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e851b-a3f0-43d3-a2c8-579744b996d1"/>
    <ds:schemaRef ds:uri="0ee4548c-c545-4436-b37d-a48e154c58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14</vt:i4>
      </vt:variant>
    </vt:vector>
  </HeadingPairs>
  <TitlesOfParts>
    <vt:vector size="38" baseType="lpstr">
      <vt:lpstr>VERSION 9</vt:lpstr>
      <vt:lpstr>RFP Cover Page</vt:lpstr>
      <vt:lpstr>Client General Info. (Mercer)</vt:lpstr>
      <vt:lpstr>Carrier Bundling &amp; Value Prop.</vt:lpstr>
      <vt:lpstr>Underwriting Requirements </vt:lpstr>
      <vt:lpstr>RFP General Quest. cont.</vt:lpstr>
      <vt:lpstr>Basic and Opt Life Quest. Cont</vt:lpstr>
      <vt:lpstr>LTD STD Quest Cont</vt:lpstr>
      <vt:lpstr>Basic Life_AD&amp;D</vt:lpstr>
      <vt:lpstr>DepLife</vt:lpstr>
      <vt:lpstr>Vol Term Life</vt:lpstr>
      <vt:lpstr>Vol Life continue</vt:lpstr>
      <vt:lpstr>Table I - Straddle</vt:lpstr>
      <vt:lpstr>Vol Life EOI Profile</vt:lpstr>
      <vt:lpstr>VAD&amp;D</vt:lpstr>
      <vt:lpstr>VAD&amp;D cont</vt:lpstr>
      <vt:lpstr>LTD</vt:lpstr>
      <vt:lpstr>LTD Continue</vt:lpstr>
      <vt:lpstr>Vol STD </vt:lpstr>
      <vt:lpstr>STD-Statutory States</vt:lpstr>
      <vt:lpstr>Disability EOI Profile</vt:lpstr>
      <vt:lpstr>Sheet1</vt:lpstr>
      <vt:lpstr>Data Tab</vt:lpstr>
      <vt:lpstr>Rates&amp;Premiums</vt:lpstr>
      <vt:lpstr>A54E49</vt:lpstr>
      <vt:lpstr>Match</vt:lpstr>
      <vt:lpstr>'Basic Life_AD&amp;D'!Print_Area</vt:lpstr>
      <vt:lpstr>'Carrier Bundling &amp; Value Prop.'!Print_Area</vt:lpstr>
      <vt:lpstr>'Client General Info. (Mercer)'!Print_Area</vt:lpstr>
      <vt:lpstr>'Disability EOI Profile'!Print_Area</vt:lpstr>
      <vt:lpstr>LTD!Print_Area</vt:lpstr>
      <vt:lpstr>'RFP Cover Page'!Print_Area</vt:lpstr>
      <vt:lpstr>'STD-Statutory States'!Print_Area</vt:lpstr>
      <vt:lpstr>'Underwriting Requirements '!Print_Area</vt:lpstr>
      <vt:lpstr>'VAD&amp;D'!Print_Area</vt:lpstr>
      <vt:lpstr>'Vol Life EOI Profile'!Print_Area</vt:lpstr>
      <vt:lpstr>'Vol STD '!Print_Area</vt:lpstr>
      <vt:lpstr>'Vol Term Life'!Print_Area</vt:lpstr>
    </vt:vector>
  </TitlesOfParts>
  <Company>Mercer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Grace DiLello</dc:creator>
  <cp:lastModifiedBy>Farmer, Cindy</cp:lastModifiedBy>
  <cp:lastPrinted>2017-10-10T22:59:07Z</cp:lastPrinted>
  <dcterms:created xsi:type="dcterms:W3CDTF">1999-11-09T22:50:50Z</dcterms:created>
  <dcterms:modified xsi:type="dcterms:W3CDTF">2020-07-15T22:34:00Z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0x010100010D4A59A1319140AC02B5021DC51267</vt:lpwstr>
  </property>
  <property fmtid="{D5CDD505-2E9C-101B-9397-08002B2CF9AE}" pid="3" name="_NewReviewCycle">
    <vt:lpwstr/>
  </property>
</Properties>
</file>